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P:\DEMP\GOVERNANÇA E GESTÃO\TRANSPARENCIA\2026-W772CJ\CENTRAL II (TERREO 1º PAV.)\"/>
    </mc:Choice>
  </mc:AlternateContent>
  <xr:revisionPtr revIDLastSave="0" documentId="13_ncr:1_{1C1E4712-F24A-448C-9545-D199A8F01440}" xr6:coauthVersionLast="47" xr6:coauthVersionMax="47" xr10:uidLastSave="{00000000-0000-0000-0000-000000000000}"/>
  <bookViews>
    <workbookView xWindow="-28920" yWindow="-2025" windowWidth="29040" windowHeight="15720" firstSheet="2" activeTab="2" xr2:uid="{00000000-000D-0000-FFFF-FFFF00000000}"/>
  </bookViews>
  <sheets>
    <sheet name="Cronog original" sheetId="3" state="hidden" r:id="rId1"/>
    <sheet name="Contrato" sheetId="1" state="hidden" r:id="rId2"/>
    <sheet name="24ª MEDIÇÃO -OUT 2025" sheetId="16" r:id="rId3"/>
    <sheet name="Memoria 1" sheetId="5" state="hidden" r:id="rId4"/>
    <sheet name="Memoria 2" sheetId="11" state="hidden" r:id="rId5"/>
    <sheet name="Memoria 3" sheetId="14" state="hidden" r:id="rId6"/>
    <sheet name="Memoria 4" sheetId="15" state="hidden" r:id="rId7"/>
    <sheet name="contagem prazo" sheetId="8" state="hidden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tot1" localSheetId="3">[1]PLANILHA!#REF!</definedName>
    <definedName name="_tot1" localSheetId="4">[1]PLANILHA!#REF!</definedName>
    <definedName name="_tot1" localSheetId="5">[1]PLANILHA!#REF!</definedName>
    <definedName name="_tot1" localSheetId="6">[1]PLANILHA!#REF!</definedName>
    <definedName name="_xlnm.Print_Area" localSheetId="2">'24ª MEDIÇÃO -OUT 2025'!$A$1:$I$708</definedName>
    <definedName name="_xlnm.Print_Area" localSheetId="1">Contrato!$A$1:$H$37</definedName>
    <definedName name="_xlnm.Print_Area" localSheetId="0">'Cronog original'!$A$1:$P$25</definedName>
    <definedName name="_xlnm.Print_Area" localSheetId="3">'Memoria 1'!$A$1:$I$42</definedName>
    <definedName name="_xlnm.Print_Area" localSheetId="4">'Memoria 2'!$A$1:$I$63</definedName>
    <definedName name="_xlnm.Print_Area" localSheetId="5">'Memoria 3'!$A$1:$J$183</definedName>
    <definedName name="_xlnm.Print_Area" localSheetId="6">'Memoria 4'!$A$1:$I$186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>#REF!</definedName>
    <definedName name="bdi">[1]PLANILHA!$H$123</definedName>
    <definedName name="cliente" localSheetId="4">#REF!</definedName>
    <definedName name="cliente" localSheetId="5">#REF!</definedName>
    <definedName name="cliente" localSheetId="6">#REF!</definedName>
    <definedName name="ctdireto" localSheetId="4">#REF!</definedName>
    <definedName name="ctdireto" localSheetId="5">#REF!</definedName>
    <definedName name="ctdireto" localSheetId="6">#REF!</definedName>
    <definedName name="ctindireto" localSheetId="4">#REF!</definedName>
    <definedName name="ctindireto" localSheetId="5">#REF!</definedName>
    <definedName name="ctindireto" localSheetId="6">#REF!</definedName>
    <definedName name="data" localSheetId="4">#REF!</definedName>
    <definedName name="data" localSheetId="5">#REF!</definedName>
    <definedName name="data" localSheetId="6">#REF!</definedName>
    <definedName name="Excel_BuiltIn__FilterDatabase" localSheetId="4">#REF!</definedName>
    <definedName name="Excel_BuiltIn__FilterDatabase" localSheetId="5">#REF!</definedName>
    <definedName name="Excel_BuiltIn__FilterDatabase" localSheetId="6">#REF!</definedName>
    <definedName name="Excel_BuiltIn_Print_Area_1" localSheetId="4">#REF!</definedName>
    <definedName name="Excel_BuiltIn_Print_Area_1" localSheetId="5">#REF!</definedName>
    <definedName name="Excel_BuiltIn_Print_Area_1" localSheetId="6">#REF!</definedName>
    <definedName name="Excel_BuiltIn_Print_Area_1_1" localSheetId="4">#REF!</definedName>
    <definedName name="Excel_BuiltIn_Print_Area_1_1" localSheetId="5">#REF!</definedName>
    <definedName name="Excel_BuiltIn_Print_Area_1_1" localSheetId="6">#REF!</definedName>
    <definedName name="Excel_BuiltIn_Print_Area_2" localSheetId="4">#REF!</definedName>
    <definedName name="Excel_BuiltIn_Print_Area_2" localSheetId="5">#REF!</definedName>
    <definedName name="Excel_BuiltIn_Print_Area_2" localSheetId="6">#REF!</definedName>
    <definedName name="Excel_BuiltIn_Print_Area_3" localSheetId="4">#REF!</definedName>
    <definedName name="Excel_BuiltIn_Print_Area_3" localSheetId="5">#REF!</definedName>
    <definedName name="Excel_BuiltIn_Print_Area_3" localSheetId="6">#REF!</definedName>
    <definedName name="Excel_BuiltIn_Print_Area_4" localSheetId="4">#REF!</definedName>
    <definedName name="Excel_BuiltIn_Print_Area_4" localSheetId="5">#REF!</definedName>
    <definedName name="Excel_BuiltIn_Print_Area_4" localSheetId="6">#REF!</definedName>
    <definedName name="Excel_BuiltIn_Print_Area_4_1" localSheetId="4">#REF!</definedName>
    <definedName name="Excel_BuiltIn_Print_Area_4_1" localSheetId="5">#REF!</definedName>
    <definedName name="Excel_BuiltIn_Print_Area_4_1" localSheetId="6">#REF!</definedName>
    <definedName name="Excel_BuiltIn_Print_Titles_1" localSheetId="4">#REF!</definedName>
    <definedName name="Excel_BuiltIn_Print_Titles_1" localSheetId="5">#REF!</definedName>
    <definedName name="Excel_BuiltIn_Print_Titles_1" localSheetId="6">#REF!</definedName>
    <definedName name="Excel_BuiltIn_Print_Titles_1_1" localSheetId="4">(#REF!,#REF!)</definedName>
    <definedName name="Excel_BuiltIn_Print_Titles_1_1" localSheetId="5">(#REF!,#REF!)</definedName>
    <definedName name="Excel_BuiltIn_Print_Titles_1_1" localSheetId="6">(#REF!,#REF!)</definedName>
    <definedName name="local" localSheetId="4">#REF!</definedName>
    <definedName name="local" localSheetId="5">#REF!</definedName>
    <definedName name="local" localSheetId="6">#REF!</definedName>
    <definedName name="nomeobra" localSheetId="4">#REF!</definedName>
    <definedName name="nomeobra" localSheetId="5">#REF!</definedName>
    <definedName name="nomeobra" localSheetId="6">#REF!</definedName>
    <definedName name="obra" localSheetId="4">#REF!</definedName>
    <definedName name="obra" localSheetId="5">#REF!</definedName>
    <definedName name="obra" localSheetId="6">#REF!</definedName>
    <definedName name="ORGAO">[1]PLANILHA!$C$2</definedName>
    <definedName name="ref" localSheetId="4">#REF!</definedName>
    <definedName name="ref" localSheetId="5">#REF!</definedName>
    <definedName name="ref" localSheetId="6">#REF!</definedName>
    <definedName name="SERV1">[1]PLANILHA!$C$9</definedName>
    <definedName name="SERV10">[1]PLANILHA!$C$54</definedName>
    <definedName name="SERV11">[1]PLANILHA!$C$59</definedName>
    <definedName name="SERV12">[1]PLANILHA!$C$64</definedName>
    <definedName name="SERV13">[1]PLANILHA!$C$69</definedName>
    <definedName name="SERV14">[1]PLANILHA!$C$74</definedName>
    <definedName name="SERV15">[1]PLANILHA!$C$79</definedName>
    <definedName name="SERV16">[1]PLANILHA!$C$84</definedName>
    <definedName name="SERV17">[1]PLANILHA!$C$89</definedName>
    <definedName name="SERV18">[1]PLANILHA!$C$94</definedName>
    <definedName name="SERV19">[1]PLANILHA!$C$99</definedName>
    <definedName name="SERV2">[1]PLANILHA!$C$14</definedName>
    <definedName name="SERV20">[1]PLANILHA!$C$104</definedName>
    <definedName name="SERV21">[1]PLANILHA!$C$109</definedName>
    <definedName name="SERV22">[1]PLANILHA!$C$114</definedName>
    <definedName name="SERV23">[1]PLANILHA!$C$120</definedName>
    <definedName name="SERV3">[1]PLANILHA!$C$19</definedName>
    <definedName name="SERV4">[1]PLANILHA!$C$24</definedName>
    <definedName name="SERV5">[1]PLANILHA!$C$29</definedName>
    <definedName name="SERV6">[1]PLANILHA!$C$34</definedName>
    <definedName name="SERV7">[1]PLANILHA!$C$39</definedName>
    <definedName name="SERV8">[1]PLANILHA!$C$44</definedName>
    <definedName name="SERV9">[1]PLANILHA!$C$49</definedName>
    <definedName name="_xlnm.Print_Titles" localSheetId="2">'24ª MEDIÇÃO -OUT 2025'!$1:$8</definedName>
    <definedName name="_xlnm.Print_Titles" localSheetId="3">'Memoria 1'!$A:$L,'Memoria 1'!$1:$7</definedName>
    <definedName name="_xlnm.Print_Titles" localSheetId="4">'Memoria 2'!$A:$L,'Memoria 2'!$1:$7</definedName>
    <definedName name="_xlnm.Print_Titles" localSheetId="5">'Memoria 3'!$A:$L,'Memoria 3'!$1:$7</definedName>
    <definedName name="_xlnm.Print_Titles" localSheetId="6">'Memoria 4'!$A:$L,'Memoria 4'!$1:$7</definedName>
    <definedName name="TOTAL10">[1]PLANILHA!$H$57</definedName>
    <definedName name="TOTAL11">[1]PLANILHA!$H$62</definedName>
    <definedName name="TOTAL12">[1]PLANILHA!$H$67</definedName>
    <definedName name="TOTAL13">[1]PLANILHA!$H$72</definedName>
    <definedName name="TOTAL14">[1]PLANILHA!$H$77</definedName>
    <definedName name="TOTAL15">[1]PLANILHA!$H$82</definedName>
    <definedName name="TOTAL16">[1]PLANILHA!$H$87</definedName>
    <definedName name="TOTAL17">[1]PLANILHA!$H$92</definedName>
    <definedName name="TOTAL18">[1]PLANILHA!$H$97</definedName>
    <definedName name="TOTAL19">[1]PLANILHA!$H$102</definedName>
    <definedName name="TOTAL2">[1]PLANILHA!$H$17</definedName>
    <definedName name="TOTAL20">[1]PLANILHA!$H$107</definedName>
    <definedName name="TOTAL21">[1]PLANILHA!$H$112</definedName>
    <definedName name="TOTAL22">[1]PLANILHA!$H$118</definedName>
    <definedName name="TOTAL3">[1]PLANILHA!$H$22</definedName>
    <definedName name="TOTAL4">[1]PLANILHA!$H$27</definedName>
    <definedName name="TOTAL5">[1]PLANILHA!$H$32</definedName>
    <definedName name="TOTAL6">[1]PLANILHA!$H$37</definedName>
    <definedName name="TOTAL7">[1]PLANILHA!$H$42</definedName>
    <definedName name="TOTAL8">[1]PLANILHA!$H$47</definedName>
    <definedName name="TOTAL9">[1]PLANILHA!$H$52</definedName>
    <definedName name="totger" localSheetId="4">#REF!</definedName>
    <definedName name="totger" localSheetId="5">#REF!</definedName>
    <definedName name="totger" localSheetId="6">#REF!</definedName>
    <definedName name="ttmax" localSheetId="4">[1]PLANILHA!#REF!</definedName>
    <definedName name="ttmax" localSheetId="5">[1]PLANILHA!#REF!</definedName>
    <definedName name="ttmax" localSheetId="6">[1]PLANILHA!#REF!</definedName>
  </definedNames>
  <calcPr calcId="191029"/>
</workbook>
</file>

<file path=xl/calcChain.xml><?xml version="1.0" encoding="utf-8"?>
<calcChain xmlns="http://schemas.openxmlformats.org/spreadsheetml/2006/main">
  <c r="I9" i="16" l="1"/>
  <c r="I22" i="16"/>
  <c r="I77" i="16"/>
  <c r="I87" i="16"/>
  <c r="I312" i="16"/>
  <c r="B104" i="16" l="1"/>
  <c r="E705" i="16" l="1"/>
  <c r="D705" i="16"/>
  <c r="F704" i="16"/>
  <c r="F703" i="16"/>
  <c r="F702" i="16"/>
  <c r="F701" i="16"/>
  <c r="F700" i="16"/>
  <c r="F699" i="16"/>
  <c r="F698" i="16"/>
  <c r="F697" i="16"/>
  <c r="F696" i="16"/>
  <c r="F695" i="16"/>
  <c r="F694" i="16"/>
  <c r="F693" i="16"/>
  <c r="F692" i="16"/>
  <c r="E690" i="16"/>
  <c r="D690" i="16"/>
  <c r="F689" i="16"/>
  <c r="F688" i="16"/>
  <c r="F687" i="16"/>
  <c r="F686" i="16"/>
  <c r="F685" i="16"/>
  <c r="F684" i="16"/>
  <c r="F683" i="16"/>
  <c r="F682" i="16"/>
  <c r="F681" i="16"/>
  <c r="F680" i="16"/>
  <c r="F679" i="16"/>
  <c r="F678" i="16"/>
  <c r="F677" i="16"/>
  <c r="F676" i="16"/>
  <c r="F675" i="16"/>
  <c r="F674" i="16"/>
  <c r="F673" i="16"/>
  <c r="F672" i="16"/>
  <c r="F671" i="16"/>
  <c r="F670" i="16"/>
  <c r="F669" i="16"/>
  <c r="F668" i="16"/>
  <c r="F667" i="16"/>
  <c r="F666" i="16"/>
  <c r="F665" i="16"/>
  <c r="F664" i="16"/>
  <c r="F663" i="16"/>
  <c r="F662" i="16"/>
  <c r="F661" i="16"/>
  <c r="F660" i="16"/>
  <c r="F659" i="16"/>
  <c r="I694" i="16" l="1"/>
  <c r="I696" i="16"/>
  <c r="I698" i="16"/>
  <c r="I693" i="16"/>
  <c r="I695" i="16"/>
  <c r="I665" i="16"/>
  <c r="I699" i="16"/>
  <c r="I701" i="16"/>
  <c r="I687" i="16"/>
  <c r="I700" i="16"/>
  <c r="I680" i="16"/>
  <c r="I686" i="16"/>
  <c r="I664" i="16"/>
  <c r="I669" i="16"/>
  <c r="I662" i="16"/>
  <c r="I702" i="16"/>
  <c r="I671" i="16"/>
  <c r="I703" i="16"/>
  <c r="I688" i="16"/>
  <c r="I677" i="16"/>
  <c r="I679" i="16"/>
  <c r="I673" i="16"/>
  <c r="I689" i="16"/>
  <c r="I682" i="16"/>
  <c r="I670" i="16"/>
  <c r="I678" i="16"/>
  <c r="I663" i="16"/>
  <c r="I672" i="16"/>
  <c r="I704" i="16"/>
  <c r="I681" i="16"/>
  <c r="I697" i="16"/>
  <c r="I666" i="16"/>
  <c r="I674" i="16"/>
  <c r="I659" i="16"/>
  <c r="I667" i="16"/>
  <c r="I675" i="16"/>
  <c r="I683" i="16"/>
  <c r="I661" i="16"/>
  <c r="I685" i="16"/>
  <c r="I660" i="16"/>
  <c r="I668" i="16"/>
  <c r="I676" i="16"/>
  <c r="I684" i="16"/>
  <c r="I692" i="16"/>
  <c r="F705" i="16"/>
  <c r="F690" i="16"/>
  <c r="I705" i="16" l="1"/>
  <c r="I690" i="16"/>
  <c r="F398" i="16" l="1"/>
  <c r="F399" i="16"/>
  <c r="F397" i="16"/>
  <c r="I398" i="16" l="1"/>
  <c r="I397" i="16"/>
  <c r="I399" i="16"/>
  <c r="F62" i="16" l="1"/>
  <c r="F63" i="16"/>
  <c r="F64" i="16"/>
  <c r="F65" i="16"/>
  <c r="F66" i="16"/>
  <c r="F67" i="16"/>
  <c r="I67" i="16" l="1"/>
  <c r="I66" i="16"/>
  <c r="I65" i="16"/>
  <c r="I63" i="16"/>
  <c r="I64" i="16"/>
  <c r="I62" i="16"/>
  <c r="F335" i="16" l="1"/>
  <c r="F336" i="16"/>
  <c r="I335" i="16" l="1"/>
  <c r="I336" i="16"/>
  <c r="F649" i="16" l="1"/>
  <c r="F656" i="16"/>
  <c r="F655" i="16"/>
  <c r="F654" i="16"/>
  <c r="F653" i="16"/>
  <c r="F652" i="16"/>
  <c r="F651" i="16"/>
  <c r="F650" i="16"/>
  <c r="F648" i="16"/>
  <c r="F647" i="16"/>
  <c r="F646" i="16"/>
  <c r="F645" i="16"/>
  <c r="F644" i="16"/>
  <c r="F643" i="16"/>
  <c r="F642" i="16"/>
  <c r="F641" i="16"/>
  <c r="F640" i="16"/>
  <c r="F639" i="16"/>
  <c r="F638" i="16"/>
  <c r="F637" i="16"/>
  <c r="F633" i="16"/>
  <c r="F632" i="16"/>
  <c r="F628" i="16"/>
  <c r="F627" i="16"/>
  <c r="F623" i="16"/>
  <c r="F622" i="16"/>
  <c r="F621" i="16"/>
  <c r="F617" i="16"/>
  <c r="F616" i="16"/>
  <c r="F615" i="16"/>
  <c r="F614" i="16"/>
  <c r="F613" i="16"/>
  <c r="F612" i="16"/>
  <c r="F608" i="16"/>
  <c r="F607" i="16"/>
  <c r="F606" i="16"/>
  <c r="F605" i="16"/>
  <c r="F604" i="16"/>
  <c r="F603" i="16"/>
  <c r="F602" i="16"/>
  <c r="F601" i="16"/>
  <c r="F600" i="16"/>
  <c r="F599" i="16"/>
  <c r="F598" i="16"/>
  <c r="F597" i="16"/>
  <c r="F596" i="16"/>
  <c r="F595" i="16"/>
  <c r="F594" i="16"/>
  <c r="F593" i="16"/>
  <c r="F592" i="16"/>
  <c r="F591" i="16"/>
  <c r="F590" i="16"/>
  <c r="F589" i="16"/>
  <c r="F588" i="16"/>
  <c r="F584" i="16"/>
  <c r="F583" i="16"/>
  <c r="F582" i="16"/>
  <c r="F581" i="16"/>
  <c r="F580" i="16"/>
  <c r="F579" i="16"/>
  <c r="F578" i="16"/>
  <c r="F577" i="16"/>
  <c r="F576" i="16"/>
  <c r="F575" i="16"/>
  <c r="F574" i="16"/>
  <c r="F573" i="16"/>
  <c r="F572" i="16"/>
  <c r="F571" i="16"/>
  <c r="F570" i="16"/>
  <c r="F569" i="16"/>
  <c r="F568" i="16"/>
  <c r="F567" i="16"/>
  <c r="F566" i="16"/>
  <c r="F565" i="16"/>
  <c r="F564" i="16"/>
  <c r="F563" i="16"/>
  <c r="F562" i="16"/>
  <c r="F561" i="16"/>
  <c r="F560" i="16"/>
  <c r="F559" i="16"/>
  <c r="F558" i="16"/>
  <c r="F557" i="16"/>
  <c r="F556" i="16"/>
  <c r="F555" i="16"/>
  <c r="F554" i="16"/>
  <c r="F553" i="16"/>
  <c r="F552" i="16"/>
  <c r="F551" i="16"/>
  <c r="F550" i="16"/>
  <c r="F549" i="16"/>
  <c r="F548" i="16"/>
  <c r="F547" i="16"/>
  <c r="F546" i="16"/>
  <c r="F545" i="16"/>
  <c r="F544" i="16"/>
  <c r="F543" i="16"/>
  <c r="F542" i="16"/>
  <c r="F541" i="16"/>
  <c r="F540" i="16"/>
  <c r="F539" i="16"/>
  <c r="F538" i="16"/>
  <c r="F534" i="16"/>
  <c r="F533" i="16"/>
  <c r="F532" i="16"/>
  <c r="F531" i="16"/>
  <c r="F530" i="16"/>
  <c r="F529" i="16"/>
  <c r="F528" i="16"/>
  <c r="F527" i="16"/>
  <c r="F526" i="16"/>
  <c r="F525" i="16"/>
  <c r="F524" i="16"/>
  <c r="F523" i="16"/>
  <c r="F522" i="16"/>
  <c r="F521" i="16"/>
  <c r="F520" i="16"/>
  <c r="F519" i="16"/>
  <c r="F518" i="16"/>
  <c r="F517" i="16"/>
  <c r="F516" i="16"/>
  <c r="F515" i="16"/>
  <c r="F514" i="16"/>
  <c r="F513" i="16"/>
  <c r="F512" i="16"/>
  <c r="F511" i="16"/>
  <c r="F510" i="16"/>
  <c r="F509" i="16"/>
  <c r="F508" i="16"/>
  <c r="F507" i="16"/>
  <c r="F506" i="16"/>
  <c r="F505" i="16"/>
  <c r="F504" i="16"/>
  <c r="F503" i="16"/>
  <c r="F502" i="16"/>
  <c r="F501" i="16"/>
  <c r="F500" i="16"/>
  <c r="F499" i="16"/>
  <c r="F498" i="16"/>
  <c r="F497" i="16"/>
  <c r="F496" i="16"/>
  <c r="F495" i="16"/>
  <c r="F494" i="16"/>
  <c r="F493" i="16"/>
  <c r="F492" i="16"/>
  <c r="F491" i="16"/>
  <c r="F490" i="16"/>
  <c r="F489" i="16"/>
  <c r="F488" i="16"/>
  <c r="F487" i="16"/>
  <c r="F486" i="16"/>
  <c r="F485" i="16"/>
  <c r="F484" i="16"/>
  <c r="F483" i="16"/>
  <c r="F482" i="16"/>
  <c r="F481" i="16"/>
  <c r="F480" i="16"/>
  <c r="F479" i="16"/>
  <c r="F478" i="16"/>
  <c r="F474" i="16"/>
  <c r="F473" i="16"/>
  <c r="F472" i="16"/>
  <c r="F471" i="16"/>
  <c r="F470" i="16"/>
  <c r="F469" i="16"/>
  <c r="F468" i="16"/>
  <c r="F467" i="16"/>
  <c r="F466" i="16"/>
  <c r="F465" i="16"/>
  <c r="F464" i="16"/>
  <c r="F463" i="16"/>
  <c r="F462" i="16"/>
  <c r="F461" i="16"/>
  <c r="F460" i="16"/>
  <c r="F459" i="16"/>
  <c r="F458" i="16"/>
  <c r="F457" i="16"/>
  <c r="F456" i="16"/>
  <c r="F455" i="16"/>
  <c r="F454" i="16"/>
  <c r="F453" i="16"/>
  <c r="F452" i="16"/>
  <c r="F451" i="16"/>
  <c r="F450" i="16"/>
  <c r="F449" i="16"/>
  <c r="F448" i="16"/>
  <c r="F447" i="16"/>
  <c r="F446" i="16"/>
  <c r="F445" i="16"/>
  <c r="F444" i="16"/>
  <c r="F443" i="16"/>
  <c r="F442" i="16"/>
  <c r="F438" i="16"/>
  <c r="F437" i="16"/>
  <c r="F436" i="16"/>
  <c r="F435" i="16"/>
  <c r="F434" i="16"/>
  <c r="F433" i="16"/>
  <c r="F432" i="16"/>
  <c r="F431" i="16"/>
  <c r="F430" i="16"/>
  <c r="F426" i="16"/>
  <c r="F425" i="16"/>
  <c r="F424" i="16"/>
  <c r="F423" i="16"/>
  <c r="F422" i="16"/>
  <c r="F421" i="16"/>
  <c r="F420" i="16"/>
  <c r="F416" i="16"/>
  <c r="F415" i="16"/>
  <c r="F414" i="16"/>
  <c r="F413" i="16"/>
  <c r="F408" i="16"/>
  <c r="F409" i="16"/>
  <c r="F407" i="16"/>
  <c r="F406" i="16"/>
  <c r="F405" i="16"/>
  <c r="F404" i="16"/>
  <c r="F403" i="16"/>
  <c r="F387" i="16"/>
  <c r="F388" i="16"/>
  <c r="F389" i="16"/>
  <c r="F390" i="16"/>
  <c r="F391" i="16"/>
  <c r="F392" i="16"/>
  <c r="F393" i="16"/>
  <c r="F378" i="16"/>
  <c r="F379" i="16"/>
  <c r="F380" i="16"/>
  <c r="F381" i="16"/>
  <c r="F382" i="16"/>
  <c r="F377" i="16"/>
  <c r="F386" i="16"/>
  <c r="F373" i="16"/>
  <c r="F369" i="16"/>
  <c r="F328" i="16"/>
  <c r="F327" i="16"/>
  <c r="F326" i="16"/>
  <c r="F325" i="16"/>
  <c r="F324" i="16"/>
  <c r="F320" i="16"/>
  <c r="F319" i="16"/>
  <c r="F315" i="16"/>
  <c r="F309" i="16"/>
  <c r="F308" i="16"/>
  <c r="F307" i="16"/>
  <c r="F306" i="16"/>
  <c r="F305" i="16"/>
  <c r="F304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298" i="16"/>
  <c r="F299" i="16"/>
  <c r="F300" i="16"/>
  <c r="F280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1" i="16"/>
  <c r="F272" i="16"/>
  <c r="F273" i="16"/>
  <c r="F274" i="16"/>
  <c r="F275" i="16"/>
  <c r="F276" i="16"/>
  <c r="F237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2" i="16"/>
  <c r="F203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2" i="16"/>
  <c r="F145" i="16"/>
  <c r="F140" i="16"/>
  <c r="F139" i="16"/>
  <c r="F138" i="16"/>
  <c r="F137" i="16"/>
  <c r="F136" i="16"/>
  <c r="F135" i="16"/>
  <c r="F131" i="16"/>
  <c r="F130" i="16"/>
  <c r="F129" i="16"/>
  <c r="F128" i="16"/>
  <c r="F127" i="16"/>
  <c r="F126" i="16"/>
  <c r="F125" i="16"/>
  <c r="F121" i="16"/>
  <c r="F120" i="16"/>
  <c r="F119" i="16"/>
  <c r="F118" i="16"/>
  <c r="F114" i="16"/>
  <c r="F113" i="16"/>
  <c r="F112" i="16"/>
  <c r="F111" i="16"/>
  <c r="F110" i="16"/>
  <c r="F109" i="16"/>
  <c r="F108" i="16"/>
  <c r="F104" i="16"/>
  <c r="F103" i="16"/>
  <c r="F102" i="16"/>
  <c r="F101" i="16"/>
  <c r="F90" i="16"/>
  <c r="F91" i="16"/>
  <c r="F92" i="16"/>
  <c r="F93" i="16"/>
  <c r="F94" i="16"/>
  <c r="F95" i="16"/>
  <c r="F96" i="16"/>
  <c r="F97" i="16"/>
  <c r="I319" i="16" l="1"/>
  <c r="I523" i="16"/>
  <c r="I574" i="16"/>
  <c r="I135" i="16"/>
  <c r="I163" i="16"/>
  <c r="I147" i="16"/>
  <c r="I272" i="16"/>
  <c r="I256" i="16"/>
  <c r="I320" i="16"/>
  <c r="I392" i="16"/>
  <c r="I457" i="16"/>
  <c r="I473" i="16"/>
  <c r="I492" i="16"/>
  <c r="I508" i="16"/>
  <c r="I524" i="16"/>
  <c r="I641" i="16"/>
  <c r="I188" i="16"/>
  <c r="I507" i="16"/>
  <c r="I474" i="16"/>
  <c r="I161" i="16"/>
  <c r="I185" i="16"/>
  <c r="I286" i="16"/>
  <c r="I390" i="16"/>
  <c r="I443" i="16"/>
  <c r="I459" i="16"/>
  <c r="I494" i="16"/>
  <c r="I510" i="16"/>
  <c r="I526" i="16"/>
  <c r="I577" i="16"/>
  <c r="I596" i="16"/>
  <c r="I491" i="16"/>
  <c r="I146" i="16"/>
  <c r="I509" i="16"/>
  <c r="I285" i="16"/>
  <c r="I326" i="16"/>
  <c r="I444" i="16"/>
  <c r="I460" i="16"/>
  <c r="I495" i="16"/>
  <c r="I511" i="16"/>
  <c r="I578" i="16"/>
  <c r="I597" i="16"/>
  <c r="I616" i="16"/>
  <c r="I131" i="16"/>
  <c r="I415" i="16"/>
  <c r="I136" i="16"/>
  <c r="I287" i="16"/>
  <c r="I458" i="16"/>
  <c r="I525" i="16"/>
  <c r="I576" i="16"/>
  <c r="I137" i="16"/>
  <c r="I138" i="16"/>
  <c r="I159" i="16"/>
  <c r="I215" i="16"/>
  <c r="I183" i="16"/>
  <c r="I284" i="16"/>
  <c r="I327" i="16"/>
  <c r="I388" i="16"/>
  <c r="I445" i="16"/>
  <c r="I461" i="16"/>
  <c r="I496" i="16"/>
  <c r="I512" i="16"/>
  <c r="I617" i="16"/>
  <c r="I456" i="16"/>
  <c r="I162" i="16"/>
  <c r="I271" i="16"/>
  <c r="I642" i="16"/>
  <c r="I96" i="16"/>
  <c r="I94" i="16"/>
  <c r="I140" i="16"/>
  <c r="I158" i="16"/>
  <c r="I182" i="16"/>
  <c r="I328" i="16"/>
  <c r="I387" i="16"/>
  <c r="I424" i="16"/>
  <c r="I446" i="16"/>
  <c r="I462" i="16"/>
  <c r="I513" i="16"/>
  <c r="I621" i="16"/>
  <c r="I493" i="16"/>
  <c r="I112" i="16"/>
  <c r="I160" i="16"/>
  <c r="I139" i="16"/>
  <c r="I145" i="16"/>
  <c r="I157" i="16"/>
  <c r="I197" i="16"/>
  <c r="I181" i="16"/>
  <c r="I369" i="16"/>
  <c r="I447" i="16"/>
  <c r="I463" i="16"/>
  <c r="I482" i="16"/>
  <c r="I498" i="16"/>
  <c r="I514" i="16"/>
  <c r="I530" i="16"/>
  <c r="I600" i="16"/>
  <c r="I622" i="16"/>
  <c r="I499" i="16"/>
  <c r="I623" i="16"/>
  <c r="I373" i="16"/>
  <c r="I483" i="16"/>
  <c r="I91" i="16"/>
  <c r="I171" i="16"/>
  <c r="I155" i="16"/>
  <c r="I195" i="16"/>
  <c r="I179" i="16"/>
  <c r="I386" i="16"/>
  <c r="I405" i="16"/>
  <c r="I449" i="16"/>
  <c r="I465" i="16"/>
  <c r="I484" i="16"/>
  <c r="I500" i="16"/>
  <c r="I532" i="16"/>
  <c r="I567" i="16"/>
  <c r="I583" i="16"/>
  <c r="I602" i="16"/>
  <c r="I156" i="16"/>
  <c r="I281" i="16"/>
  <c r="I582" i="16"/>
  <c r="I125" i="16"/>
  <c r="I377" i="16"/>
  <c r="I485" i="16"/>
  <c r="I568" i="16"/>
  <c r="I153" i="16"/>
  <c r="I294" i="16"/>
  <c r="I451" i="16"/>
  <c r="I467" i="16"/>
  <c r="I486" i="16"/>
  <c r="I502" i="16"/>
  <c r="I534" i="16"/>
  <c r="I569" i="16"/>
  <c r="I148" i="16"/>
  <c r="I180" i="16"/>
  <c r="I464" i="16"/>
  <c r="I601" i="16"/>
  <c r="I247" i="16"/>
  <c r="I628" i="16"/>
  <c r="I168" i="16"/>
  <c r="I152" i="16"/>
  <c r="I192" i="16"/>
  <c r="I261" i="16"/>
  <c r="I245" i="16"/>
  <c r="I293" i="16"/>
  <c r="I307" i="16"/>
  <c r="I452" i="16"/>
  <c r="I468" i="16"/>
  <c r="I487" i="16"/>
  <c r="I503" i="16"/>
  <c r="I538" i="16"/>
  <c r="I589" i="16"/>
  <c r="I653" i="16"/>
  <c r="I92" i="16"/>
  <c r="I466" i="16"/>
  <c r="I533" i="16"/>
  <c r="I584" i="16"/>
  <c r="I128" i="16"/>
  <c r="I167" i="16"/>
  <c r="I151" i="16"/>
  <c r="I276" i="16"/>
  <c r="I292" i="16"/>
  <c r="I308" i="16"/>
  <c r="I453" i="16"/>
  <c r="I469" i="16"/>
  <c r="I488" i="16"/>
  <c r="I504" i="16"/>
  <c r="I539" i="16"/>
  <c r="I571" i="16"/>
  <c r="I590" i="16"/>
  <c r="I606" i="16"/>
  <c r="I654" i="16"/>
  <c r="I164" i="16"/>
  <c r="I170" i="16"/>
  <c r="I501" i="16"/>
  <c r="I603" i="16"/>
  <c r="I169" i="16"/>
  <c r="I129" i="16"/>
  <c r="I150" i="16"/>
  <c r="I190" i="16"/>
  <c r="I379" i="16"/>
  <c r="I454" i="16"/>
  <c r="I470" i="16"/>
  <c r="I489" i="16"/>
  <c r="I505" i="16"/>
  <c r="I521" i="16"/>
  <c r="I572" i="16"/>
  <c r="I591" i="16"/>
  <c r="I172" i="16"/>
  <c r="I448" i="16"/>
  <c r="I531" i="16"/>
  <c r="I90" i="16"/>
  <c r="I295" i="16"/>
  <c r="I450" i="16"/>
  <c r="I102" i="16"/>
  <c r="I103" i="16"/>
  <c r="I104" i="16"/>
  <c r="I166" i="16"/>
  <c r="I130" i="16"/>
  <c r="I165" i="16"/>
  <c r="I149" i="16"/>
  <c r="I315" i="16"/>
  <c r="I414" i="16"/>
  <c r="I436" i="16"/>
  <c r="I455" i="16"/>
  <c r="I471" i="16"/>
  <c r="I490" i="16"/>
  <c r="I506" i="16"/>
  <c r="I522" i="16"/>
  <c r="I541" i="16"/>
  <c r="I573" i="16"/>
  <c r="I472" i="16"/>
  <c r="I542" i="16"/>
  <c r="I442" i="16"/>
  <c r="I381" i="16"/>
  <c r="I409" i="16"/>
  <c r="I324" i="16"/>
  <c r="I280" i="16"/>
  <c r="I300" i="16"/>
  <c r="I299" i="16"/>
  <c r="I298" i="16"/>
  <c r="I516" i="16"/>
  <c r="I627" i="16"/>
  <c r="I154" i="16"/>
  <c r="I517" i="16"/>
  <c r="I432" i="16"/>
  <c r="I518" i="16"/>
  <c r="I632" i="16"/>
  <c r="I633" i="16"/>
  <c r="I408" i="16"/>
  <c r="I543" i="16"/>
  <c r="I544" i="16"/>
  <c r="I560" i="16"/>
  <c r="I545" i="16"/>
  <c r="I546" i="16"/>
  <c r="I562" i="16"/>
  <c r="I480" i="16"/>
  <c r="I547" i="16"/>
  <c r="I563" i="16"/>
  <c r="I478" i="16"/>
  <c r="I548" i="16"/>
  <c r="I564" i="16"/>
  <c r="I549" i="16"/>
  <c r="I565" i="16"/>
  <c r="I561" i="16"/>
  <c r="I426" i="16"/>
  <c r="I550" i="16"/>
  <c r="I566" i="16"/>
  <c r="I552" i="16"/>
  <c r="I553" i="16"/>
  <c r="I127" i="16"/>
  <c r="I519" i="16"/>
  <c r="I554" i="16"/>
  <c r="I520" i="16"/>
  <c r="I555" i="16"/>
  <c r="I551" i="16"/>
  <c r="I556" i="16"/>
  <c r="I557" i="16"/>
  <c r="I558" i="16"/>
  <c r="I559" i="16"/>
  <c r="I270" i="16"/>
  <c r="I111" i="16"/>
  <c r="I226" i="16"/>
  <c r="I210" i="16"/>
  <c r="I202" i="16"/>
  <c r="I194" i="16"/>
  <c r="I186" i="16"/>
  <c r="I178" i="16"/>
  <c r="I263" i="16"/>
  <c r="I255" i="16"/>
  <c r="I239" i="16"/>
  <c r="I305" i="16"/>
  <c r="I391" i="16"/>
  <c r="I406" i="16"/>
  <c r="I431" i="16"/>
  <c r="I595" i="16"/>
  <c r="I614" i="16"/>
  <c r="I101" i="16"/>
  <c r="I209" i="16"/>
  <c r="I262" i="16"/>
  <c r="I238" i="16"/>
  <c r="I306" i="16"/>
  <c r="I325" i="16"/>
  <c r="I382" i="16"/>
  <c r="I588" i="16"/>
  <c r="I604" i="16"/>
  <c r="I615" i="16"/>
  <c r="I97" i="16"/>
  <c r="I113" i="16"/>
  <c r="I232" i="16"/>
  <c r="I224" i="16"/>
  <c r="I208" i="16"/>
  <c r="I200" i="16"/>
  <c r="I184" i="16"/>
  <c r="I237" i="16"/>
  <c r="I269" i="16"/>
  <c r="I253" i="16"/>
  <c r="I389" i="16"/>
  <c r="I422" i="16"/>
  <c r="I433" i="16"/>
  <c r="I479" i="16"/>
  <c r="I527" i="16"/>
  <c r="I570" i="16"/>
  <c r="I605" i="16"/>
  <c r="I193" i="16"/>
  <c r="I114" i="16"/>
  <c r="I223" i="16"/>
  <c r="I207" i="16"/>
  <c r="I199" i="16"/>
  <c r="I191" i="16"/>
  <c r="I268" i="16"/>
  <c r="I260" i="16"/>
  <c r="I252" i="16"/>
  <c r="I244" i="16"/>
  <c r="I380" i="16"/>
  <c r="I423" i="16"/>
  <c r="I434" i="16"/>
  <c r="I528" i="16"/>
  <c r="I579" i="16"/>
  <c r="I598" i="16"/>
  <c r="I637" i="16"/>
  <c r="I254" i="16"/>
  <c r="I118" i="16"/>
  <c r="I230" i="16"/>
  <c r="I222" i="16"/>
  <c r="I214" i="16"/>
  <c r="I206" i="16"/>
  <c r="I198" i="16"/>
  <c r="I275" i="16"/>
  <c r="I267" i="16"/>
  <c r="I259" i="16"/>
  <c r="I251" i="16"/>
  <c r="I243" i="16"/>
  <c r="I291" i="16"/>
  <c r="I283" i="16"/>
  <c r="I309" i="16"/>
  <c r="I481" i="16"/>
  <c r="I497" i="16"/>
  <c r="I529" i="16"/>
  <c r="I540" i="16"/>
  <c r="I580" i="16"/>
  <c r="I599" i="16"/>
  <c r="I607" i="16"/>
  <c r="I638" i="16"/>
  <c r="I646" i="16"/>
  <c r="I655" i="16"/>
  <c r="I246" i="16"/>
  <c r="I95" i="16"/>
  <c r="I93" i="16"/>
  <c r="I108" i="16"/>
  <c r="I119" i="16"/>
  <c r="I229" i="16"/>
  <c r="I221" i="16"/>
  <c r="I213" i="16"/>
  <c r="I205" i="16"/>
  <c r="I189" i="16"/>
  <c r="I274" i="16"/>
  <c r="I266" i="16"/>
  <c r="I258" i="16"/>
  <c r="I250" i="16"/>
  <c r="I242" i="16"/>
  <c r="I290" i="16"/>
  <c r="I282" i="16"/>
  <c r="I378" i="16"/>
  <c r="I581" i="16"/>
  <c r="I592" i="16"/>
  <c r="I608" i="16"/>
  <c r="I639" i="16"/>
  <c r="I656" i="16"/>
  <c r="I225" i="16"/>
  <c r="I109" i="16"/>
  <c r="I228" i="16"/>
  <c r="I220" i="16"/>
  <c r="I204" i="16"/>
  <c r="I196" i="16"/>
  <c r="I273" i="16"/>
  <c r="I265" i="16"/>
  <c r="I257" i="16"/>
  <c r="I249" i="16"/>
  <c r="I241" i="16"/>
  <c r="I297" i="16"/>
  <c r="I289" i="16"/>
  <c r="I393" i="16"/>
  <c r="I437" i="16"/>
  <c r="I515" i="16"/>
  <c r="I593" i="16"/>
  <c r="I612" i="16"/>
  <c r="I233" i="16"/>
  <c r="I201" i="16"/>
  <c r="I120" i="16"/>
  <c r="I212" i="16"/>
  <c r="I110" i="16"/>
  <c r="I121" i="16"/>
  <c r="I227" i="16"/>
  <c r="I211" i="16"/>
  <c r="I203" i="16"/>
  <c r="I187" i="16"/>
  <c r="I264" i="16"/>
  <c r="I248" i="16"/>
  <c r="I240" i="16"/>
  <c r="I296" i="16"/>
  <c r="I288" i="16"/>
  <c r="I304" i="16"/>
  <c r="I416" i="16"/>
  <c r="I430" i="16"/>
  <c r="I438" i="16"/>
  <c r="I575" i="16"/>
  <c r="I594" i="16"/>
  <c r="I613" i="16"/>
  <c r="F657" i="16"/>
  <c r="I645" i="16" l="1"/>
  <c r="I650" i="16"/>
  <c r="I644" i="16"/>
  <c r="I649" i="16"/>
  <c r="I647" i="16"/>
  <c r="I648" i="16"/>
  <c r="I651" i="16"/>
  <c r="I652" i="16"/>
  <c r="I643" i="16"/>
  <c r="I640" i="16" l="1"/>
  <c r="I657" i="16" l="1"/>
  <c r="I425" i="16" l="1"/>
  <c r="I420" i="16" l="1"/>
  <c r="F71" i="16" l="1"/>
  <c r="F634" i="16"/>
  <c r="F609" i="16"/>
  <c r="F624" i="16"/>
  <c r="F629" i="16"/>
  <c r="F618" i="16"/>
  <c r="I624" i="16" l="1"/>
  <c r="I71" i="16"/>
  <c r="I618" i="16"/>
  <c r="I609" i="16"/>
  <c r="F72" i="16"/>
  <c r="I72" i="16" l="1"/>
  <c r="F585" i="16"/>
  <c r="F535" i="16"/>
  <c r="F334" i="16"/>
  <c r="F333" i="16"/>
  <c r="F314" i="16"/>
  <c r="F313" i="16"/>
  <c r="I314" i="16" l="1"/>
  <c r="I333" i="16"/>
  <c r="I334" i="16"/>
  <c r="I585" i="16"/>
  <c r="I535" i="16"/>
  <c r="F364" i="16"/>
  <c r="F349" i="16"/>
  <c r="F352" i="16"/>
  <c r="F346" i="16"/>
  <c r="F362" i="16"/>
  <c r="F343" i="16"/>
  <c r="F359" i="16"/>
  <c r="F340" i="16"/>
  <c r="F356" i="16"/>
  <c r="F337" i="16"/>
  <c r="F365" i="16"/>
  <c r="F350" i="16"/>
  <c r="F347" i="16"/>
  <c r="F363" i="16"/>
  <c r="F344" i="16"/>
  <c r="F360" i="16"/>
  <c r="F339" i="16"/>
  <c r="F341" i="16"/>
  <c r="F357" i="16"/>
  <c r="F353" i="16"/>
  <c r="F355" i="16"/>
  <c r="F338" i="16"/>
  <c r="F351" i="16"/>
  <c r="F354" i="16"/>
  <c r="F345" i="16"/>
  <c r="F348" i="16"/>
  <c r="F361" i="16"/>
  <c r="F342" i="16"/>
  <c r="F358" i="16"/>
  <c r="F394" i="16"/>
  <c r="F370" i="16"/>
  <c r="F410" i="16"/>
  <c r="F400" i="16"/>
  <c r="F427" i="16"/>
  <c r="F383" i="16"/>
  <c r="F417" i="16"/>
  <c r="F321" i="16"/>
  <c r="F316" i="16"/>
  <c r="F310" i="16"/>
  <c r="F277" i="16"/>
  <c r="I427" i="16" l="1"/>
  <c r="I400" i="16"/>
  <c r="I350" i="16"/>
  <c r="I352" i="16"/>
  <c r="I337" i="16"/>
  <c r="I349" i="16"/>
  <c r="I364" i="16"/>
  <c r="I360" i="16"/>
  <c r="I347" i="16"/>
  <c r="I365" i="16"/>
  <c r="I348" i="16"/>
  <c r="I338" i="16"/>
  <c r="I351" i="16"/>
  <c r="I353" i="16"/>
  <c r="I346" i="16"/>
  <c r="I355" i="16"/>
  <c r="I362" i="16"/>
  <c r="I383" i="16"/>
  <c r="I358" i="16"/>
  <c r="I363" i="16"/>
  <c r="I342" i="16"/>
  <c r="I359" i="16"/>
  <c r="I410" i="16"/>
  <c r="I277" i="16"/>
  <c r="I321" i="16"/>
  <c r="I417" i="16"/>
  <c r="I345" i="16"/>
  <c r="I370" i="16"/>
  <c r="I366" i="16"/>
  <c r="I394" i="16"/>
  <c r="I341" i="16"/>
  <c r="I344" i="16"/>
  <c r="I356" i="16"/>
  <c r="I361" i="16"/>
  <c r="I339" i="16"/>
  <c r="I340" i="16"/>
  <c r="I343" i="16"/>
  <c r="I354" i="16"/>
  <c r="I310" i="16"/>
  <c r="I357" i="16"/>
  <c r="F366" i="16"/>
  <c r="F475" i="16"/>
  <c r="F439" i="16"/>
  <c r="A104" i="16"/>
  <c r="B103" i="16"/>
  <c r="A103" i="16"/>
  <c r="B102" i="16"/>
  <c r="A102" i="16"/>
  <c r="B101" i="16"/>
  <c r="A101" i="16"/>
  <c r="B100" i="16"/>
  <c r="A100" i="16"/>
  <c r="I439" i="16" l="1"/>
  <c r="I475" i="16"/>
  <c r="F82" i="16"/>
  <c r="F144" i="16"/>
  <c r="F122" i="16"/>
  <c r="F80" i="16"/>
  <c r="F83" i="16"/>
  <c r="F84" i="16"/>
  <c r="F81" i="16"/>
  <c r="F57" i="16"/>
  <c r="F58" i="16"/>
  <c r="F61" i="16"/>
  <c r="F60" i="16"/>
  <c r="F59" i="16"/>
  <c r="I57" i="16" l="1"/>
  <c r="I58" i="16"/>
  <c r="I59" i="16"/>
  <c r="I84" i="16"/>
  <c r="I144" i="16"/>
  <c r="I61" i="16"/>
  <c r="I82" i="16"/>
  <c r="I81" i="16"/>
  <c r="I83" i="16"/>
  <c r="I80" i="16"/>
  <c r="I122" i="16"/>
  <c r="I60" i="16"/>
  <c r="F141" i="16"/>
  <c r="I141" i="16" l="1"/>
  <c r="F53" i="16" l="1"/>
  <c r="F52" i="16"/>
  <c r="F51" i="16"/>
  <c r="F50" i="16"/>
  <c r="F49" i="16"/>
  <c r="F48" i="16"/>
  <c r="F47" i="16"/>
  <c r="I50" i="16" l="1"/>
  <c r="I51" i="16"/>
  <c r="I48" i="16"/>
  <c r="I53" i="16"/>
  <c r="I47" i="16"/>
  <c r="I52" i="16"/>
  <c r="I49" i="16"/>
  <c r="F28" i="16"/>
  <c r="F25" i="16"/>
  <c r="F32" i="16"/>
  <c r="F41" i="16"/>
  <c r="F45" i="16"/>
  <c r="F39" i="16"/>
  <c r="F46" i="16"/>
  <c r="F44" i="16"/>
  <c r="F43" i="16"/>
  <c r="F42" i="16"/>
  <c r="F40" i="16"/>
  <c r="F38" i="16"/>
  <c r="F37" i="16"/>
  <c r="F36" i="16"/>
  <c r="F35" i="16"/>
  <c r="F34" i="16"/>
  <c r="F33" i="16"/>
  <c r="F31" i="16"/>
  <c r="F30" i="16"/>
  <c r="F29" i="16"/>
  <c r="F27" i="16"/>
  <c r="F26" i="16"/>
  <c r="I26" i="16" l="1"/>
  <c r="I25" i="16"/>
  <c r="I35" i="16"/>
  <c r="I36" i="16"/>
  <c r="I29" i="16"/>
  <c r="I28" i="16"/>
  <c r="I34" i="16"/>
  <c r="I40" i="16"/>
  <c r="I39" i="16"/>
  <c r="I43" i="16"/>
  <c r="I45" i="16"/>
  <c r="I41" i="16"/>
  <c r="I38" i="16"/>
  <c r="I44" i="16"/>
  <c r="I27" i="16"/>
  <c r="I30" i="16"/>
  <c r="I32" i="16"/>
  <c r="I31" i="16"/>
  <c r="I46" i="16"/>
  <c r="I33" i="16"/>
  <c r="I42" i="16"/>
  <c r="I37" i="16"/>
  <c r="F5" i="16"/>
  <c r="F10" i="16" l="1"/>
  <c r="I10" i="16" l="1"/>
  <c r="F79" i="16"/>
  <c r="I79" i="16" l="1"/>
  <c r="F132" i="16"/>
  <c r="F85" i="16"/>
  <c r="I85" i="16" l="1"/>
  <c r="I132" i="16"/>
  <c r="F385" i="16" l="1"/>
  <c r="I385" i="16" l="1"/>
  <c r="F176" i="16"/>
  <c r="F89" i="16"/>
  <c r="F88" i="16"/>
  <c r="F75" i="16"/>
  <c r="F56" i="16"/>
  <c r="F55" i="16"/>
  <c r="F54" i="16"/>
  <c r="F23" i="16"/>
  <c r="F20" i="16"/>
  <c r="F19" i="16"/>
  <c r="F18" i="16"/>
  <c r="F17" i="16"/>
  <c r="F16" i="16"/>
  <c r="F15" i="16"/>
  <c r="F14" i="16"/>
  <c r="F13" i="16"/>
  <c r="F12" i="16"/>
  <c r="F11" i="16"/>
  <c r="I20" i="16" l="1"/>
  <c r="I23" i="16"/>
  <c r="I75" i="16"/>
  <c r="I18" i="16"/>
  <c r="I88" i="16"/>
  <c r="I17" i="16"/>
  <c r="I11" i="16"/>
  <c r="I12" i="16"/>
  <c r="I15" i="16"/>
  <c r="I19" i="16"/>
  <c r="I56" i="16"/>
  <c r="I89" i="16"/>
  <c r="I14" i="16"/>
  <c r="I55" i="16"/>
  <c r="I54" i="16"/>
  <c r="I176" i="16"/>
  <c r="I16" i="16"/>
  <c r="I13" i="16"/>
  <c r="F234" i="16"/>
  <c r="F76" i="16"/>
  <c r="F68" i="16"/>
  <c r="F98" i="16"/>
  <c r="F21" i="16"/>
  <c r="I76" i="16" l="1"/>
  <c r="I98" i="16"/>
  <c r="I68" i="16"/>
  <c r="I234" i="16"/>
  <c r="I21" i="16"/>
  <c r="C312" i="16" l="1"/>
  <c r="C303" i="16"/>
  <c r="C279" i="16"/>
  <c r="C236" i="16"/>
  <c r="C175" i="16"/>
  <c r="C143" i="16"/>
  <c r="C134" i="16"/>
  <c r="C124" i="16"/>
  <c r="C117" i="16"/>
  <c r="C107" i="16"/>
  <c r="C100" i="16"/>
  <c r="F301" i="16" l="1"/>
  <c r="F329" i="16"/>
  <c r="F374" i="16"/>
  <c r="F124" i="16"/>
  <c r="F107" i="16"/>
  <c r="F143" i="16"/>
  <c r="F100" i="16"/>
  <c r="F175" i="16"/>
  <c r="F279" i="16"/>
  <c r="F332" i="16"/>
  <c r="F372" i="16"/>
  <c r="F323" i="16"/>
  <c r="F303" i="16"/>
  <c r="F236" i="16"/>
  <c r="F134" i="16"/>
  <c r="F117" i="16"/>
  <c r="F376" i="16"/>
  <c r="C78" i="16"/>
  <c r="C74" i="16"/>
  <c r="I236" i="16" l="1"/>
  <c r="I279" i="16"/>
  <c r="I303" i="16"/>
  <c r="I332" i="16"/>
  <c r="I134" i="16"/>
  <c r="I372" i="16"/>
  <c r="I100" i="16"/>
  <c r="I117" i="16"/>
  <c r="I323" i="16"/>
  <c r="I175" i="16"/>
  <c r="I143" i="16"/>
  <c r="I107" i="16"/>
  <c r="I124" i="16"/>
  <c r="I374" i="16"/>
  <c r="I376" i="16"/>
  <c r="I301" i="16"/>
  <c r="I329" i="16"/>
  <c r="F173" i="16"/>
  <c r="F105" i="16"/>
  <c r="F115" i="16"/>
  <c r="F384" i="16"/>
  <c r="I384" i="16" s="1"/>
  <c r="F74" i="16"/>
  <c r="F78" i="16"/>
  <c r="I37" i="15"/>
  <c r="I38" i="15"/>
  <c r="I39" i="15"/>
  <c r="I28" i="15"/>
  <c r="I30" i="15" s="1"/>
  <c r="I26" i="15" s="1"/>
  <c r="H30" i="15"/>
  <c r="H26" i="15" s="1"/>
  <c r="F180" i="15"/>
  <c r="L179" i="15"/>
  <c r="K179" i="15"/>
  <c r="J179" i="15"/>
  <c r="J180" i="15" s="1"/>
  <c r="B179" i="15"/>
  <c r="A179" i="15"/>
  <c r="D170" i="15"/>
  <c r="D161" i="15"/>
  <c r="D160" i="15"/>
  <c r="I145" i="15"/>
  <c r="D146" i="15"/>
  <c r="H144" i="15"/>
  <c r="I144" i="15" s="1"/>
  <c r="F136" i="15"/>
  <c r="E136" i="15"/>
  <c r="E135" i="15"/>
  <c r="G135" i="15" s="1"/>
  <c r="E134" i="15"/>
  <c r="G134" i="15" s="1"/>
  <c r="E125" i="15"/>
  <c r="G125" i="15" s="1"/>
  <c r="I125" i="15" s="1"/>
  <c r="G116" i="15"/>
  <c r="I116" i="15" s="1"/>
  <c r="G115" i="15"/>
  <c r="I115" i="15" s="1"/>
  <c r="G108" i="15"/>
  <c r="I108" i="15" s="1"/>
  <c r="G107" i="15"/>
  <c r="I107" i="15" s="1"/>
  <c r="G100" i="15"/>
  <c r="I100" i="15" s="1"/>
  <c r="G99" i="15"/>
  <c r="I99" i="15" s="1"/>
  <c r="G92" i="15"/>
  <c r="I92" i="15" s="1"/>
  <c r="G91" i="15"/>
  <c r="I91" i="15" s="1"/>
  <c r="H86" i="15"/>
  <c r="G84" i="15"/>
  <c r="I84" i="15" s="1"/>
  <c r="C84" i="15"/>
  <c r="G83" i="15"/>
  <c r="I83" i="15" s="1"/>
  <c r="C83" i="15"/>
  <c r="R78" i="15"/>
  <c r="Q78" i="15"/>
  <c r="P78" i="15"/>
  <c r="O78" i="15"/>
  <c r="N78" i="15"/>
  <c r="M78" i="15"/>
  <c r="L78" i="15"/>
  <c r="K78" i="15"/>
  <c r="J78" i="15"/>
  <c r="D76" i="15"/>
  <c r="G75" i="15"/>
  <c r="H75" i="15" s="1"/>
  <c r="G74" i="15"/>
  <c r="H74" i="15" s="1"/>
  <c r="G73" i="15"/>
  <c r="H73" i="15" s="1"/>
  <c r="G72" i="15"/>
  <c r="H72" i="15" s="1"/>
  <c r="I72" i="15" s="1"/>
  <c r="G71" i="15"/>
  <c r="H71" i="15" s="1"/>
  <c r="G70" i="15"/>
  <c r="H70" i="15" s="1"/>
  <c r="R65" i="15"/>
  <c r="Q65" i="15"/>
  <c r="P65" i="15"/>
  <c r="O65" i="15"/>
  <c r="N65" i="15"/>
  <c r="M65" i="15"/>
  <c r="L65" i="15"/>
  <c r="K65" i="15"/>
  <c r="J65" i="15"/>
  <c r="G63" i="15"/>
  <c r="I63" i="15" s="1"/>
  <c r="G62" i="15"/>
  <c r="I62" i="15" s="1"/>
  <c r="H55" i="15"/>
  <c r="I55" i="15" s="1"/>
  <c r="G52" i="15"/>
  <c r="Q51" i="15"/>
  <c r="D48" i="15"/>
  <c r="D51" i="15" s="1"/>
  <c r="Q47" i="15"/>
  <c r="Q45" i="15"/>
  <c r="M46" i="15" s="1"/>
  <c r="H41" i="15"/>
  <c r="H33" i="15" s="1"/>
  <c r="G36" i="15"/>
  <c r="I36" i="15" s="1"/>
  <c r="I24" i="15"/>
  <c r="I20" i="15" s="1"/>
  <c r="H24" i="15"/>
  <c r="H20" i="15" s="1"/>
  <c r="H18" i="15"/>
  <c r="H10" i="15" s="1"/>
  <c r="Q15" i="15"/>
  <c r="E15" i="15"/>
  <c r="G15" i="15" s="1"/>
  <c r="D14" i="15"/>
  <c r="D16" i="15" s="1"/>
  <c r="Q13" i="15"/>
  <c r="Q11" i="15"/>
  <c r="N12" i="15" s="1"/>
  <c r="L10" i="15"/>
  <c r="K10" i="15"/>
  <c r="J10" i="15"/>
  <c r="D158" i="14"/>
  <c r="D157" i="14"/>
  <c r="D167" i="14"/>
  <c r="I78" i="16" l="1"/>
  <c r="I74" i="16"/>
  <c r="I115" i="16"/>
  <c r="I105" i="16"/>
  <c r="I173" i="16"/>
  <c r="D708" i="16"/>
  <c r="H43" i="15"/>
  <c r="G136" i="15"/>
  <c r="I41" i="15"/>
  <c r="I33" i="15" s="1"/>
  <c r="H78" i="15"/>
  <c r="H67" i="15" s="1"/>
  <c r="N46" i="15"/>
  <c r="I133" i="15"/>
  <c r="O12" i="15"/>
  <c r="D163" i="15"/>
  <c r="D171" i="15" s="1"/>
  <c r="M12" i="15"/>
  <c r="E14" i="15"/>
  <c r="G14" i="15" s="1"/>
  <c r="I14" i="15" s="1"/>
  <c r="I16" i="15" s="1"/>
  <c r="I18" i="15" s="1"/>
  <c r="I10" i="15" s="1"/>
  <c r="G51" i="15"/>
  <c r="G53" i="15" s="1"/>
  <c r="I53" i="15" s="1"/>
  <c r="I43" i="15" s="1"/>
  <c r="D53" i="15"/>
  <c r="F51" i="15"/>
  <c r="F53" i="15" s="1"/>
  <c r="H65" i="15"/>
  <c r="H59" i="15" s="1"/>
  <c r="I65" i="15"/>
  <c r="I59" i="15" s="1"/>
  <c r="I118" i="15"/>
  <c r="I112" i="15" s="1"/>
  <c r="H118" i="15"/>
  <c r="H112" i="15" s="1"/>
  <c r="H110" i="15"/>
  <c r="H104" i="15" s="1"/>
  <c r="I110" i="15"/>
  <c r="I104" i="15" s="1"/>
  <c r="H76" i="15"/>
  <c r="I70" i="15"/>
  <c r="I78" i="15" s="1"/>
  <c r="I67" i="15" s="1"/>
  <c r="I86" i="15"/>
  <c r="H102" i="15"/>
  <c r="H96" i="15" s="1"/>
  <c r="I102" i="15"/>
  <c r="I96" i="15" s="1"/>
  <c r="H94" i="15"/>
  <c r="H88" i="15" s="1"/>
  <c r="I94" i="15"/>
  <c r="I88" i="15" s="1"/>
  <c r="I127" i="15"/>
  <c r="I120" i="15" s="1"/>
  <c r="H127" i="15"/>
  <c r="H120" i="15" s="1"/>
  <c r="K180" i="15"/>
  <c r="L180" i="15" s="1"/>
  <c r="O46" i="15"/>
  <c r="G76" i="15"/>
  <c r="D160" i="14"/>
  <c r="D168" i="14" s="1"/>
  <c r="E16" i="15" l="1"/>
  <c r="G16" i="15" s="1"/>
  <c r="Q46" i="15"/>
  <c r="G137" i="15"/>
  <c r="D134" i="15" s="1"/>
  <c r="Q12" i="15"/>
  <c r="H80" i="15"/>
  <c r="I80" i="15"/>
  <c r="F135" i="14"/>
  <c r="E135" i="14"/>
  <c r="E134" i="14"/>
  <c r="E133" i="14"/>
  <c r="D141" i="15" l="1"/>
  <c r="H141" i="15" s="1"/>
  <c r="D138" i="15"/>
  <c r="G146" i="15"/>
  <c r="D133" i="14"/>
  <c r="D134" i="14" s="1"/>
  <c r="E124" i="14"/>
  <c r="G124" i="14" s="1"/>
  <c r="G143" i="14"/>
  <c r="G84" i="14"/>
  <c r="H84" i="14" s="1"/>
  <c r="I84" i="14" s="1"/>
  <c r="C84" i="14"/>
  <c r="G83" i="14"/>
  <c r="H83" i="14" s="1"/>
  <c r="I83" i="14" s="1"/>
  <c r="C83" i="14"/>
  <c r="G71" i="14"/>
  <c r="H71" i="14" s="1"/>
  <c r="G72" i="14"/>
  <c r="H72" i="14" s="1"/>
  <c r="G73" i="14"/>
  <c r="H73" i="14" s="1"/>
  <c r="G74" i="14"/>
  <c r="H74" i="14" s="1"/>
  <c r="G75" i="14"/>
  <c r="H75" i="14" s="1"/>
  <c r="G70" i="14"/>
  <c r="D76" i="14"/>
  <c r="I141" i="15" l="1"/>
  <c r="H146" i="15"/>
  <c r="G76" i="14"/>
  <c r="D138" i="14"/>
  <c r="H70" i="14"/>
  <c r="H76" i="14" s="1"/>
  <c r="H78" i="14" s="1"/>
  <c r="I146" i="15" l="1"/>
  <c r="I129" i="15" s="1"/>
  <c r="H129" i="15"/>
  <c r="G115" i="14"/>
  <c r="H115" i="14" s="1"/>
  <c r="I115" i="14" s="1"/>
  <c r="G114" i="14"/>
  <c r="H114" i="14" s="1"/>
  <c r="I114" i="14" s="1"/>
  <c r="G107" i="14"/>
  <c r="H107" i="14" s="1"/>
  <c r="I107" i="14" s="1"/>
  <c r="G106" i="14"/>
  <c r="H106" i="14" s="1"/>
  <c r="I106" i="14" s="1"/>
  <c r="G100" i="14"/>
  <c r="H100" i="14" s="1"/>
  <c r="I100" i="14" s="1"/>
  <c r="G99" i="14"/>
  <c r="H99" i="14" s="1"/>
  <c r="I99" i="14" s="1"/>
  <c r="G92" i="14"/>
  <c r="H92" i="14" s="1"/>
  <c r="I92" i="14" s="1"/>
  <c r="G91" i="14"/>
  <c r="H91" i="14" s="1"/>
  <c r="I91" i="14" s="1"/>
  <c r="G63" i="14"/>
  <c r="H63" i="14" s="1"/>
  <c r="I63" i="14" s="1"/>
  <c r="G62" i="14"/>
  <c r="H62" i="14" s="1"/>
  <c r="I72" i="14"/>
  <c r="I70" i="14"/>
  <c r="D142" i="14"/>
  <c r="D143" i="14" s="1"/>
  <c r="H141" i="14"/>
  <c r="I141" i="14" s="1"/>
  <c r="H132" i="14"/>
  <c r="H124" i="14"/>
  <c r="I124" i="14" s="1"/>
  <c r="I126" i="14" s="1"/>
  <c r="I119" i="14" s="1"/>
  <c r="R78" i="14"/>
  <c r="Q78" i="14"/>
  <c r="P78" i="14"/>
  <c r="O78" i="14"/>
  <c r="N78" i="14"/>
  <c r="M78" i="14"/>
  <c r="L78" i="14"/>
  <c r="K78" i="14"/>
  <c r="J78" i="14"/>
  <c r="J65" i="14"/>
  <c r="K65" i="14"/>
  <c r="L65" i="14"/>
  <c r="M65" i="14"/>
  <c r="N65" i="14"/>
  <c r="O65" i="14"/>
  <c r="P65" i="14"/>
  <c r="Q65" i="14"/>
  <c r="R65" i="14"/>
  <c r="I67" i="14"/>
  <c r="H67" i="14"/>
  <c r="I38" i="14"/>
  <c r="H37" i="14"/>
  <c r="I37" i="14" s="1"/>
  <c r="H39" i="14"/>
  <c r="I39" i="14" s="1"/>
  <c r="H36" i="14"/>
  <c r="I36" i="14" s="1"/>
  <c r="G36" i="14"/>
  <c r="H28" i="14"/>
  <c r="H30" i="14" s="1"/>
  <c r="H26" i="14" s="1"/>
  <c r="G52" i="14"/>
  <c r="D48" i="14"/>
  <c r="D51" i="14" s="1"/>
  <c r="E15" i="14"/>
  <c r="G15" i="14" s="1"/>
  <c r="D14" i="14"/>
  <c r="D16" i="14" s="1"/>
  <c r="I132" i="14" l="1"/>
  <c r="H142" i="14"/>
  <c r="I142" i="14" s="1"/>
  <c r="H41" i="14"/>
  <c r="H33" i="14" s="1"/>
  <c r="I78" i="14"/>
  <c r="I94" i="14"/>
  <c r="H109" i="14"/>
  <c r="I102" i="14"/>
  <c r="I86" i="14"/>
  <c r="I109" i="14"/>
  <c r="I41" i="14"/>
  <c r="I33" i="14" s="1"/>
  <c r="H65" i="14"/>
  <c r="H86" i="14"/>
  <c r="I117" i="14"/>
  <c r="I111" i="14" s="1"/>
  <c r="I104" i="14" s="1"/>
  <c r="I96" i="14" s="1"/>
  <c r="I88" i="14" s="1"/>
  <c r="I80" i="14" s="1"/>
  <c r="H94" i="14"/>
  <c r="H102" i="14"/>
  <c r="H126" i="14"/>
  <c r="H119" i="14" s="1"/>
  <c r="H117" i="14"/>
  <c r="H111" i="14" s="1"/>
  <c r="I28" i="14"/>
  <c r="I30" i="14" s="1"/>
  <c r="I26" i="14" s="1"/>
  <c r="I62" i="14"/>
  <c r="G51" i="14"/>
  <c r="G53" i="14" s="1"/>
  <c r="I53" i="14" s="1"/>
  <c r="I43" i="14" s="1"/>
  <c r="D53" i="14"/>
  <c r="F51" i="14"/>
  <c r="F53" i="14" s="1"/>
  <c r="E14" i="14"/>
  <c r="H143" i="14" l="1"/>
  <c r="H104" i="14"/>
  <c r="I65" i="14"/>
  <c r="I59" i="14" s="1"/>
  <c r="H55" i="14"/>
  <c r="G14" i="14"/>
  <c r="I14" i="14" s="1"/>
  <c r="I16" i="14" s="1"/>
  <c r="E16" i="14"/>
  <c r="G16" i="14" s="1"/>
  <c r="H128" i="14" l="1"/>
  <c r="I143" i="14"/>
  <c r="I128" i="14" s="1"/>
  <c r="H96" i="14"/>
  <c r="I55" i="14"/>
  <c r="H43" i="14"/>
  <c r="H88" i="14" l="1"/>
  <c r="H80" i="14" l="1"/>
  <c r="F177" i="14" l="1"/>
  <c r="L176" i="14"/>
  <c r="K176" i="14"/>
  <c r="J176" i="14"/>
  <c r="J177" i="14" s="1"/>
  <c r="B176" i="14"/>
  <c r="A176" i="14"/>
  <c r="Q51" i="14"/>
  <c r="Q47" i="14"/>
  <c r="Q45" i="14"/>
  <c r="O46" i="14" s="1"/>
  <c r="I24" i="14"/>
  <c r="I20" i="14" s="1"/>
  <c r="H24" i="14"/>
  <c r="H20" i="14" s="1"/>
  <c r="Q15" i="14"/>
  <c r="Q13" i="14"/>
  <c r="Q11" i="14"/>
  <c r="M12" i="14" s="1"/>
  <c r="L10" i="14"/>
  <c r="K10" i="14"/>
  <c r="J10" i="14"/>
  <c r="O12" i="14" l="1"/>
  <c r="N12" i="14"/>
  <c r="K177" i="14"/>
  <c r="L177" i="14" s="1"/>
  <c r="M46" i="14"/>
  <c r="N46" i="14"/>
  <c r="Q12" i="14" l="1"/>
  <c r="Q46" i="14"/>
  <c r="I18" i="14"/>
  <c r="I10" i="14" s="1"/>
  <c r="H18" i="14"/>
  <c r="H10" i="14" s="1"/>
  <c r="E15" i="11" l="1"/>
  <c r="G15" i="11" s="1"/>
  <c r="Q33" i="11"/>
  <c r="D30" i="11"/>
  <c r="D33" i="11" s="1"/>
  <c r="Q29" i="11"/>
  <c r="Q27" i="11"/>
  <c r="O28" i="11" s="1"/>
  <c r="D35" i="11" l="1"/>
  <c r="F33" i="11"/>
  <c r="F35" i="11" s="1"/>
  <c r="H35" i="11" s="1"/>
  <c r="M28" i="11"/>
  <c r="G33" i="11"/>
  <c r="G34" i="11"/>
  <c r="N28" i="11"/>
  <c r="H37" i="11" l="1"/>
  <c r="I35" i="11"/>
  <c r="G35" i="11"/>
  <c r="Q28" i="11"/>
  <c r="F57" i="11"/>
  <c r="D14" i="11"/>
  <c r="D16" i="11" s="1"/>
  <c r="E14" i="11" l="1"/>
  <c r="H25" i="11"/>
  <c r="I37" i="11"/>
  <c r="I25" i="11" s="1"/>
  <c r="L56" i="11"/>
  <c r="K56" i="11"/>
  <c r="J56" i="11"/>
  <c r="J57" i="11" s="1"/>
  <c r="B56" i="11"/>
  <c r="A56" i="11"/>
  <c r="I23" i="11"/>
  <c r="I19" i="11" s="1"/>
  <c r="H23" i="11"/>
  <c r="H19" i="11" s="1"/>
  <c r="Q15" i="11"/>
  <c r="Q13" i="11"/>
  <c r="Q11" i="11"/>
  <c r="O12" i="11" s="1"/>
  <c r="L10" i="11"/>
  <c r="K10" i="11"/>
  <c r="J10" i="11"/>
  <c r="G14" i="11" l="1"/>
  <c r="I14" i="11" s="1"/>
  <c r="I16" i="11" s="1"/>
  <c r="I18" i="11" s="1"/>
  <c r="E16" i="11"/>
  <c r="G16" i="11" s="1"/>
  <c r="H16" i="11" s="1"/>
  <c r="K57" i="11"/>
  <c r="L57" i="11" s="1"/>
  <c r="M12" i="11"/>
  <c r="N12" i="11"/>
  <c r="I52" i="11" l="1"/>
  <c r="Q12" i="11"/>
  <c r="H52" i="11" l="1"/>
  <c r="H18" i="11"/>
  <c r="H10" i="11" s="1"/>
  <c r="C4" i="8"/>
  <c r="L34" i="5"/>
  <c r="K34" i="5"/>
  <c r="J34" i="5"/>
  <c r="J35" i="5" s="1"/>
  <c r="B34" i="5"/>
  <c r="A34" i="5"/>
  <c r="I29" i="5"/>
  <c r="I25" i="5" s="1"/>
  <c r="H29" i="5"/>
  <c r="H25" i="5" s="1"/>
  <c r="Q16" i="5"/>
  <c r="Q17" i="5"/>
  <c r="Q14" i="5"/>
  <c r="N15" i="5" s="1"/>
  <c r="D17" i="5"/>
  <c r="F17" i="5" s="1"/>
  <c r="I10" i="11" l="1"/>
  <c r="O15" i="5"/>
  <c r="E17" i="5"/>
  <c r="G17" i="5" s="1"/>
  <c r="H17" i="5" s="1"/>
  <c r="K35" i="5"/>
  <c r="L35" i="5" s="1"/>
  <c r="M15" i="5"/>
  <c r="N18" i="5"/>
  <c r="O18" i="5"/>
  <c r="M18" i="5"/>
  <c r="D28" i="15"/>
  <c r="D35" i="15"/>
  <c r="A177" i="15"/>
  <c r="B177" i="15"/>
  <c r="D97" i="15"/>
  <c r="D106" i="15"/>
  <c r="D60" i="15"/>
  <c r="D122" i="15"/>
  <c r="D130" i="15"/>
  <c r="D149" i="15"/>
  <c r="D173" i="15" s="1"/>
  <c r="G173" i="15" s="1"/>
  <c r="I173" i="15" s="1"/>
  <c r="A20" i="15"/>
  <c r="B20" i="15"/>
  <c r="D68" i="15"/>
  <c r="A8" i="15"/>
  <c r="B8" i="15"/>
  <c r="D3" i="8"/>
  <c r="D4" i="8" s="1"/>
  <c r="I175" i="15" l="1"/>
  <c r="I148" i="15" s="1"/>
  <c r="H175" i="15"/>
  <c r="H148" i="15" s="1"/>
  <c r="A10" i="14"/>
  <c r="A10" i="15"/>
  <c r="C88" i="15"/>
  <c r="C63" i="15"/>
  <c r="C80" i="15"/>
  <c r="C62" i="15"/>
  <c r="C67" i="15"/>
  <c r="C60" i="15"/>
  <c r="C59" i="14"/>
  <c r="C59" i="15"/>
  <c r="B43" i="14"/>
  <c r="B43" i="15"/>
  <c r="A33" i="14"/>
  <c r="A33" i="15"/>
  <c r="C145" i="14"/>
  <c r="C148" i="15"/>
  <c r="C111" i="14"/>
  <c r="C112" i="15"/>
  <c r="C104" i="14"/>
  <c r="C104" i="15"/>
  <c r="C96" i="14"/>
  <c r="C96" i="15"/>
  <c r="C119" i="14"/>
  <c r="C120" i="15"/>
  <c r="D89" i="15"/>
  <c r="D81" i="15"/>
  <c r="A26" i="14"/>
  <c r="A26" i="15"/>
  <c r="D113" i="15"/>
  <c r="B88" i="14"/>
  <c r="B88" i="15"/>
  <c r="B67" i="14"/>
  <c r="B67" i="15"/>
  <c r="B57" i="14"/>
  <c r="B57" i="15"/>
  <c r="A43" i="14"/>
  <c r="A43" i="15"/>
  <c r="C28" i="14"/>
  <c r="C28" i="15"/>
  <c r="B145" i="14"/>
  <c r="B148" i="15"/>
  <c r="B128" i="14"/>
  <c r="B129" i="15"/>
  <c r="B119" i="14"/>
  <c r="B120" i="15"/>
  <c r="B111" i="14"/>
  <c r="B112" i="15"/>
  <c r="B104" i="14"/>
  <c r="B104" i="15"/>
  <c r="B96" i="14"/>
  <c r="B96" i="15"/>
  <c r="B10" i="14"/>
  <c r="B10" i="15"/>
  <c r="B33" i="14"/>
  <c r="B33" i="15"/>
  <c r="B80" i="14"/>
  <c r="B80" i="15"/>
  <c r="B59" i="14"/>
  <c r="B59" i="15"/>
  <c r="A88" i="14"/>
  <c r="A88" i="15"/>
  <c r="A80" i="14"/>
  <c r="A80" i="15"/>
  <c r="A67" i="14"/>
  <c r="A67" i="15"/>
  <c r="A59" i="14"/>
  <c r="A59" i="15"/>
  <c r="A57" i="14"/>
  <c r="A57" i="15"/>
  <c r="C33" i="14"/>
  <c r="C33" i="15"/>
  <c r="B26" i="14"/>
  <c r="B26" i="15"/>
  <c r="A145" i="14"/>
  <c r="A148" i="15"/>
  <c r="A128" i="14"/>
  <c r="A129" i="15"/>
  <c r="A119" i="14"/>
  <c r="A120" i="15"/>
  <c r="A111" i="14"/>
  <c r="A112" i="15"/>
  <c r="A104" i="14"/>
  <c r="A104" i="15"/>
  <c r="A96" i="14"/>
  <c r="A96" i="15"/>
  <c r="Q15" i="5"/>
  <c r="C88" i="14"/>
  <c r="C63" i="14"/>
  <c r="C80" i="14"/>
  <c r="C62" i="14"/>
  <c r="C60" i="14"/>
  <c r="C67" i="14"/>
  <c r="D35" i="14"/>
  <c r="D89" i="14"/>
  <c r="D81" i="14"/>
  <c r="D68" i="14"/>
  <c r="D146" i="14"/>
  <c r="D170" i="14" s="1"/>
  <c r="D129" i="14"/>
  <c r="D121" i="14"/>
  <c r="D60" i="14"/>
  <c r="D105" i="14"/>
  <c r="D112" i="14"/>
  <c r="D97" i="14"/>
  <c r="D28" i="14"/>
  <c r="A39" i="11"/>
  <c r="A20" i="14"/>
  <c r="A174" i="14"/>
  <c r="B8" i="14"/>
  <c r="A8" i="14"/>
  <c r="B39" i="11"/>
  <c r="B20" i="14"/>
  <c r="B174" i="14"/>
  <c r="B25" i="11"/>
  <c r="A25" i="11"/>
  <c r="A8" i="5"/>
  <c r="A8" i="11"/>
  <c r="A25" i="5"/>
  <c r="A19" i="11"/>
  <c r="A32" i="5"/>
  <c r="A54" i="11"/>
  <c r="B10" i="5"/>
  <c r="B10" i="11"/>
  <c r="B8" i="5"/>
  <c r="B8" i="11"/>
  <c r="B25" i="5"/>
  <c r="B19" i="11"/>
  <c r="B32" i="5"/>
  <c r="B54" i="11"/>
  <c r="A10" i="5"/>
  <c r="A10" i="11"/>
  <c r="I17" i="5"/>
  <c r="H23" i="5"/>
  <c r="Q18" i="5"/>
  <c r="G170" i="14" l="1"/>
  <c r="H170" i="14" s="1"/>
  <c r="H10" i="5"/>
  <c r="I10" i="5"/>
  <c r="I23" i="5"/>
  <c r="I170" i="14" l="1"/>
  <c r="I172" i="14" s="1"/>
  <c r="I145" i="14" s="1"/>
  <c r="H172" i="14"/>
  <c r="H145" i="14" s="1"/>
  <c r="E35" i="5"/>
  <c r="F35" i="5" s="1"/>
  <c r="L10" i="5" l="1"/>
  <c r="K10" i="5"/>
  <c r="J10" i="5"/>
  <c r="J11" i="5" l="1"/>
  <c r="K11" i="5" s="1"/>
  <c r="L11" i="5" s="1"/>
  <c r="F36" i="5" l="1"/>
  <c r="G37" i="5" s="1"/>
  <c r="H37" i="5" s="1"/>
  <c r="H42" i="5" l="1"/>
  <c r="I37" i="5"/>
  <c r="I42" i="5" s="1"/>
  <c r="I34" i="5" s="1"/>
  <c r="Q19" i="3" l="1"/>
  <c r="R19" i="3" s="1"/>
  <c r="Q17" i="3"/>
  <c r="R17" i="3" s="1"/>
  <c r="Q15" i="3"/>
  <c r="R15" i="3" s="1"/>
  <c r="Q13" i="3"/>
  <c r="R13" i="3" s="1"/>
  <c r="Q7" i="3"/>
  <c r="N26" i="1" l="1"/>
  <c r="O26" i="1" s="1"/>
  <c r="P26" i="1" s="1"/>
  <c r="N25" i="1"/>
  <c r="O25" i="1" s="1"/>
  <c r="P25" i="1" s="1"/>
  <c r="N24" i="1"/>
  <c r="O24" i="1" s="1"/>
  <c r="P24" i="1" s="1"/>
  <c r="N23" i="1"/>
  <c r="O23" i="1" s="1"/>
  <c r="P23" i="1" s="1"/>
  <c r="N22" i="1"/>
  <c r="O22" i="1" s="1"/>
  <c r="P22" i="1" s="1"/>
  <c r="N21" i="1"/>
  <c r="O21" i="1" s="1"/>
  <c r="P21" i="1" s="1"/>
  <c r="N20" i="1"/>
  <c r="O20" i="1" s="1"/>
  <c r="P20" i="1" s="1"/>
  <c r="N19" i="1"/>
  <c r="O19" i="1" s="1"/>
  <c r="P19" i="1" s="1"/>
  <c r="N18" i="1"/>
  <c r="O18" i="1" s="1"/>
  <c r="P18" i="1" s="1"/>
  <c r="N17" i="1"/>
  <c r="O17" i="1" s="1"/>
  <c r="P17" i="1" s="1"/>
  <c r="N16" i="1"/>
  <c r="O16" i="1" s="1"/>
  <c r="P16" i="1" s="1"/>
  <c r="N15" i="1"/>
  <c r="O15" i="1" s="1"/>
  <c r="P15" i="1" s="1"/>
  <c r="N14" i="1"/>
  <c r="O14" i="1" s="1"/>
  <c r="P14" i="1" s="1"/>
  <c r="N13" i="1"/>
  <c r="O13" i="1" s="1"/>
  <c r="P13" i="1" s="1"/>
  <c r="N12" i="1"/>
  <c r="O12" i="1" s="1"/>
  <c r="P12" i="1" s="1"/>
  <c r="N11" i="1"/>
  <c r="O11" i="1" s="1"/>
  <c r="P11" i="1" s="1"/>
  <c r="N10" i="1"/>
  <c r="O10" i="1" s="1"/>
  <c r="P10" i="1" s="1"/>
  <c r="N9" i="1"/>
  <c r="O9" i="1" s="1"/>
  <c r="P9" i="1" s="1"/>
  <c r="N8" i="1"/>
  <c r="N7" i="1"/>
  <c r="H11" i="1"/>
  <c r="H8" i="1"/>
  <c r="H9" i="1"/>
  <c r="H10" i="1"/>
  <c r="H13" i="1"/>
  <c r="H14" i="1"/>
  <c r="H15" i="1"/>
  <c r="H16" i="1"/>
  <c r="H17" i="1"/>
  <c r="H18" i="1"/>
  <c r="H19" i="1"/>
  <c r="H20" i="1"/>
  <c r="H21" i="1"/>
  <c r="H22" i="1"/>
  <c r="H24" i="1"/>
  <c r="H26" i="1"/>
  <c r="H7" i="1"/>
  <c r="M11" i="1"/>
  <c r="N3" i="1" s="1"/>
  <c r="M10" i="1"/>
  <c r="M8" i="1"/>
  <c r="M9" i="1"/>
  <c r="M13" i="1"/>
  <c r="M14" i="1"/>
  <c r="M15" i="1"/>
  <c r="M16" i="1"/>
  <c r="M17" i="1"/>
  <c r="M18" i="1"/>
  <c r="M19" i="1"/>
  <c r="M20" i="1"/>
  <c r="M21" i="1"/>
  <c r="M22" i="1"/>
  <c r="M23" i="1"/>
  <c r="M24" i="1"/>
  <c r="M26" i="1"/>
  <c r="M7" i="1"/>
  <c r="C16" i="3" l="1"/>
  <c r="C18" i="3"/>
  <c r="J35" i="1"/>
  <c r="C12" i="3"/>
  <c r="C14" i="3"/>
  <c r="H27" i="1"/>
  <c r="M27" i="1"/>
  <c r="G12" i="3" l="1"/>
  <c r="N12" i="3"/>
  <c r="J12" i="3"/>
  <c r="E12" i="3"/>
  <c r="K12" i="3"/>
  <c r="M12" i="3"/>
  <c r="I12" i="3"/>
  <c r="H12" i="3"/>
  <c r="C21" i="3"/>
  <c r="D12" i="3" s="1"/>
  <c r="P12" i="3"/>
  <c r="L12" i="3"/>
  <c r="O12" i="3"/>
  <c r="F12" i="3"/>
  <c r="P18" i="3"/>
  <c r="L18" i="3"/>
  <c r="H18" i="3"/>
  <c r="I18" i="3"/>
  <c r="O18" i="3"/>
  <c r="K18" i="3"/>
  <c r="G18" i="3"/>
  <c r="N18" i="3"/>
  <c r="J18" i="3"/>
  <c r="F18" i="3"/>
  <c r="M18" i="3"/>
  <c r="E18" i="3"/>
  <c r="M16" i="3"/>
  <c r="I16" i="3"/>
  <c r="E16" i="3"/>
  <c r="N16" i="3"/>
  <c r="F16" i="3"/>
  <c r="P16" i="3"/>
  <c r="L16" i="3"/>
  <c r="H16" i="3"/>
  <c r="O16" i="3"/>
  <c r="K16" i="3"/>
  <c r="G16" i="3"/>
  <c r="J16" i="3"/>
  <c r="M14" i="3"/>
  <c r="N14" i="3"/>
  <c r="I14" i="3"/>
  <c r="E14" i="3"/>
  <c r="J14" i="3"/>
  <c r="L14" i="3"/>
  <c r="H14" i="3"/>
  <c r="F14" i="3"/>
  <c r="P14" i="3"/>
  <c r="K14" i="3"/>
  <c r="G14" i="3"/>
  <c r="O14" i="3"/>
  <c r="M28" i="1"/>
  <c r="F22" i="3" l="1"/>
  <c r="F23" i="3" s="1"/>
  <c r="D14" i="3"/>
  <c r="D16" i="3"/>
  <c r="D18" i="3"/>
  <c r="D21" i="3" s="1"/>
  <c r="G22" i="3"/>
  <c r="G23" i="3" s="1"/>
  <c r="O22" i="3"/>
  <c r="O23" i="3" s="1"/>
  <c r="L22" i="3"/>
  <c r="L23" i="3" s="1"/>
  <c r="I22" i="3"/>
  <c r="I23" i="3" s="1"/>
  <c r="J22" i="3"/>
  <c r="J23" i="3" s="1"/>
  <c r="E22" i="3"/>
  <c r="Q12" i="3"/>
  <c r="R12" i="3" s="1"/>
  <c r="P22" i="3"/>
  <c r="P23" i="3" s="1"/>
  <c r="M22" i="3"/>
  <c r="M23" i="3" s="1"/>
  <c r="N22" i="3"/>
  <c r="N23" i="3" s="1"/>
  <c r="Q14" i="3"/>
  <c r="R14" i="3" s="1"/>
  <c r="H22" i="3"/>
  <c r="H23" i="3" s="1"/>
  <c r="Q16" i="3"/>
  <c r="R16" i="3" s="1"/>
  <c r="Q18" i="3"/>
  <c r="R18" i="3" s="1"/>
  <c r="K22" i="3"/>
  <c r="K23" i="3" s="1"/>
  <c r="H34" i="5"/>
  <c r="E23" i="3" l="1"/>
  <c r="E24" i="3"/>
  <c r="G183" i="15" l="1"/>
  <c r="G180" i="14"/>
  <c r="G60" i="11"/>
  <c r="F24" i="3"/>
  <c r="E25" i="3"/>
  <c r="G24" i="3" l="1"/>
  <c r="F25" i="3"/>
  <c r="H24" i="3" l="1"/>
  <c r="G25" i="3"/>
  <c r="H25" i="3" l="1"/>
  <c r="I24" i="3"/>
  <c r="J24" i="3" l="1"/>
  <c r="I25" i="3"/>
  <c r="K24" i="3" l="1"/>
  <c r="J25" i="3"/>
  <c r="L24" i="3" l="1"/>
  <c r="K25" i="3"/>
  <c r="L25" i="3" l="1"/>
  <c r="M24" i="3"/>
  <c r="N24" i="3" l="1"/>
  <c r="M25" i="3"/>
  <c r="O24" i="3" l="1"/>
  <c r="N25" i="3"/>
  <c r="P24" i="3" l="1"/>
  <c r="P25" i="3" s="1"/>
  <c r="O25" i="3"/>
  <c r="H59" i="14" l="1"/>
  <c r="F181" i="15" l="1"/>
  <c r="G182" i="15" s="1"/>
  <c r="G184" i="15" l="1"/>
  <c r="I184" i="15" s="1"/>
  <c r="I186" i="15" s="1"/>
  <c r="I179" i="15" s="1"/>
  <c r="H182" i="15"/>
  <c r="H186" i="15" s="1"/>
  <c r="H179" i="15" s="1"/>
  <c r="F178" i="14"/>
  <c r="G179" i="14" s="1"/>
  <c r="H179" i="14" s="1"/>
  <c r="H183" i="14" s="1"/>
  <c r="H176" i="14" s="1"/>
  <c r="F58" i="11"/>
  <c r="G59" i="11" s="1"/>
  <c r="H59" i="11" l="1"/>
  <c r="H63" i="11" s="1"/>
  <c r="H56" i="11" s="1"/>
  <c r="G61" i="11"/>
  <c r="G185" i="14" l="1"/>
  <c r="G188" i="15"/>
  <c r="I61" i="11"/>
  <c r="I63" i="11" s="1"/>
  <c r="I56" i="11" s="1"/>
  <c r="G181" i="14" l="1"/>
  <c r="I181" i="14" s="1"/>
  <c r="I183" i="14" s="1"/>
  <c r="I176" i="14" s="1"/>
  <c r="G708" i="16" l="1"/>
  <c r="I313" i="16"/>
  <c r="I708" i="16" l="1"/>
  <c r="I316" i="16"/>
</calcChain>
</file>

<file path=xl/sharedStrings.xml><?xml version="1.0" encoding="utf-8"?>
<sst xmlns="http://schemas.openxmlformats.org/spreadsheetml/2006/main" count="2566" uniqueCount="979">
  <si>
    <t xml:space="preserve">SEP 88970604 </t>
  </si>
  <si>
    <t>ITENS</t>
  </si>
  <si>
    <t>FONTE</t>
  </si>
  <si>
    <t>CÓDIGO</t>
  </si>
  <si>
    <t>DESCRIÇÃO DO SERVIÇO</t>
  </si>
  <si>
    <t>UND.</t>
  </si>
  <si>
    <t>QUANT.</t>
  </si>
  <si>
    <t>P. UNITÁRIO</t>
  </si>
  <si>
    <t>(R$)</t>
  </si>
  <si>
    <t>PREÇO TOTAL</t>
  </si>
  <si>
    <t xml:space="preserve">(R$) </t>
  </si>
  <si>
    <t>SERVIÇOS INICIAIS</t>
  </si>
  <si>
    <t>01.01</t>
  </si>
  <si>
    <t xml:space="preserve">DER </t>
  </si>
  <si>
    <t>TP 2020/2</t>
  </si>
  <si>
    <t>Levantamento Cadastral de Arquitetura e Complementares</t>
  </si>
  <si>
    <t>m²</t>
  </si>
  <si>
    <t>01.02</t>
  </si>
  <si>
    <r>
      <t xml:space="preserve">DER </t>
    </r>
    <r>
      <rPr>
        <vertAlign val="superscript"/>
        <sz val="10"/>
        <color rgb="FF000000"/>
        <rFont val="Calibri"/>
        <family val="2"/>
      </rPr>
      <t>(5)</t>
    </r>
  </si>
  <si>
    <t>Equipe topográfica para serviços simples de locação e nivelamento (incluindo equipamento, transporte e profissionais nivel médio)</t>
  </si>
  <si>
    <t>mês</t>
  </si>
  <si>
    <t>01.03</t>
  </si>
  <si>
    <t>Mobilização e desmobilização de equipe e equipamento de sondagem SPT, inclusive deslocamento na Grande Vitória</t>
  </si>
  <si>
    <t>und</t>
  </si>
  <si>
    <t>01.04</t>
  </si>
  <si>
    <t>Sondagem de simples reconhecimento tipo SPT, incl. deslocamento local do equipamento até 500 m</t>
  </si>
  <si>
    <t>m</t>
  </si>
  <si>
    <t>01.05</t>
  </si>
  <si>
    <r>
      <t xml:space="preserve">SCORIO </t>
    </r>
    <r>
      <rPr>
        <vertAlign val="superscript"/>
        <sz val="10"/>
        <color rgb="FF000000"/>
        <rFont val="Calibri"/>
        <family val="2"/>
      </rPr>
      <t>(6)</t>
    </r>
  </si>
  <si>
    <t>SE 35.05.0700 (B)</t>
  </si>
  <si>
    <t>Servicos de elaboração de vistorias, laudos tecnicos, atestando as condições da Edificação, quanto a Estabilidade, Salubridade e Habitabilidade.</t>
  </si>
  <si>
    <t>PROJETOS</t>
  </si>
  <si>
    <t>02.01</t>
  </si>
  <si>
    <r>
      <t xml:space="preserve">IOPES </t>
    </r>
    <r>
      <rPr>
        <vertAlign val="superscript"/>
        <sz val="10"/>
        <color rgb="FF000000"/>
        <rFont val="Calibri"/>
        <family val="2"/>
      </rPr>
      <t>(2)</t>
    </r>
  </si>
  <si>
    <t xml:space="preserve">Projeto Arquitetônico de Regularização, Reforma e Ampliação </t>
  </si>
  <si>
    <t>m2</t>
  </si>
  <si>
    <t>02.02</t>
  </si>
  <si>
    <t>Projeto Estrutural , inclusive Fundação</t>
  </si>
  <si>
    <t>02.03</t>
  </si>
  <si>
    <t>Projeto  Hidrossanitário (água, esgoto, pluvial)</t>
  </si>
  <si>
    <t>02.04</t>
  </si>
  <si>
    <t>Projeto Elétrico</t>
  </si>
  <si>
    <t>02.05</t>
  </si>
  <si>
    <t>Projeto de cabeamento Estruturado (Voz, dados e som)</t>
  </si>
  <si>
    <t>02.06</t>
  </si>
  <si>
    <t>Projeto de Prevenção de Combate a Incêndio</t>
  </si>
  <si>
    <t>02.07</t>
  </si>
  <si>
    <t xml:space="preserve">Projeto de Climatização </t>
  </si>
  <si>
    <t>02.08</t>
  </si>
  <si>
    <t xml:space="preserve">Projeto  SPDA </t>
  </si>
  <si>
    <t>02.09</t>
  </si>
  <si>
    <t xml:space="preserve">Projeto Urbanístico e Paisagístico </t>
  </si>
  <si>
    <t>02.10</t>
  </si>
  <si>
    <t>Projeto de Alarme e  CFTV</t>
  </si>
  <si>
    <t>ORÇAMENTO</t>
  </si>
  <si>
    <t>03.01</t>
  </si>
  <si>
    <t>Planilha Orçamentária  (PLANILHA DE QUANTITATIVOS, MEMÓRIA DE CALCULO, COMPOSIÇÕES DE CUSTOS, CRONOGRAMA FÍSICO-FINANCEIRO E COTAÇÕES DE PREÇOS)</t>
  </si>
  <si>
    <t>DESPESAS GERAIS - K2 (INCLUSO DESPESAS LEGAIS)</t>
  </si>
  <si>
    <t>04.01</t>
  </si>
  <si>
    <r>
      <t>MERCADO</t>
    </r>
    <r>
      <rPr>
        <vertAlign val="superscript"/>
        <sz val="10"/>
        <color rgb="FF000000"/>
        <rFont val="Calibri"/>
        <family val="2"/>
      </rPr>
      <t xml:space="preserve"> (3)</t>
    </r>
  </si>
  <si>
    <t>Despesas Gerais - K2 - De acordo TAC</t>
  </si>
  <si>
    <t>Total Geral</t>
  </si>
  <si>
    <t>OBS.:</t>
  </si>
  <si>
    <t>1) BDI serviços Terceirizados:</t>
  </si>
  <si>
    <t>Conforme RESOLUÇÃO TC Nº 329, DE 24 DE SETEMBRO DE 2019 para o percentual de BDI diferenciado para aquisição de materiais e equipamentos</t>
  </si>
  <si>
    <t>2) Preço praticado em TABELA REFERENCIAL DE PREÇOS DE PROJETOS Edição 2018 Revisão 00 PROJETO DE DELEGACIAS DE POLÍCIA  (preço de venda já incluso o BDI).</t>
  </si>
  <si>
    <t>3) Preços Adotados:</t>
  </si>
  <si>
    <t>3.1) Foram adotados preços de mercado, conforme mapa de preços, nos casos da ausência do insumo ou serviços nas tabelas de referência.</t>
  </si>
  <si>
    <t>4) Encargos Sociais: Variáveis, conforme apropriação da mão de obra (horista/mensalista), limitado aos percentuais adotados nas respectivas tabelas de referência.</t>
  </si>
  <si>
    <r>
      <t xml:space="preserve">5) Preço de tabela do DER acrescido do BDI </t>
    </r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. </t>
    </r>
  </si>
  <si>
    <r>
      <t xml:space="preserve">6) Preço de tabela do SCORIO acrescido do BDI </t>
    </r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. </t>
    </r>
  </si>
  <si>
    <t xml:space="preserve"> 7) k2 - Despesas Gerais de acordo com o TAC - Termo de Ajustamento de Conduta</t>
  </si>
  <si>
    <t>CONTRATAÇÃO DE SERVIÇOS TÉCNICOS ESPECIALIZADOS PARA ELABORAÇÃO DE PROJETOS EXECUTIVOS ,  DA 1ª DR VITÓRIA NO MUNICÍPIO DE VITÓRIA/ES
TOMADA DE PREÇO Nº 001/2020</t>
  </si>
  <si>
    <t>TOMADA DE PREÇO Nº 001/2020 - CRONOGRAMA FÍSICO - FINANCEIRO</t>
  </si>
  <si>
    <t>ITEM</t>
  </si>
  <si>
    <t>SERVIÇO</t>
  </si>
  <si>
    <t>VALORES DO ITEM</t>
  </si>
  <si>
    <t>EVOLUÇÃO DOS SERVIÇOS</t>
  </si>
  <si>
    <t>R$</t>
  </si>
  <si>
    <t>%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</si>
  <si>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</si>
  <si>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</si>
  <si>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</si>
  <si>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</si>
  <si>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</si>
  <si>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</si>
  <si>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</si>
  <si>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</si>
  <si>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</si>
  <si>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</si>
  <si>
    <t>11º Mês</t>
  </si>
  <si>
    <t>12º Mês</t>
  </si>
  <si>
    <t>PLANILHA ORÇAMENTÁRIA</t>
  </si>
  <si>
    <t>DESPESAS GERAIS</t>
  </si>
  <si>
    <t>TOTAL GERAL</t>
  </si>
  <si>
    <t xml:space="preserve"> VALOR DO SERVIÇO EXECUTADO NO MÊS</t>
  </si>
  <si>
    <t>PORCENTAGEM</t>
  </si>
  <si>
    <t xml:space="preserve">VALOR ACUMULADO DOS SERVIÇOS EXECUTADOS </t>
  </si>
  <si>
    <t>PORCENTAGEM ACUMULADO</t>
  </si>
  <si>
    <t>OBJETO: CONTRATAÇÃO DE SERVIÇOS TÉCNICOS ESPECIALIZADOS PARA ELABORAÇÃO DE PROJETOS EXECUTIVOS ,  DA 1ª DR VITÓRIA NO MUNICÍPIO DE VITÓRIA/ES.</t>
  </si>
  <si>
    <t>R$ 89.748,68 (Oitenta e nove mil setecentos e quarenta e oito reais e sessenta e oito centavos),</t>
  </si>
  <si>
    <t xml:space="preserve">PLANILHA ORÇAMENTÁRIA DE PREÇOS UNITÁRIOS </t>
  </si>
  <si>
    <t>MEDIÇÃO 01</t>
  </si>
  <si>
    <t>EXECUTADOS ACUMULADOS</t>
  </si>
  <si>
    <t>Itens</t>
  </si>
  <si>
    <t>Discriminação</t>
  </si>
  <si>
    <t>Unid</t>
  </si>
  <si>
    <t>Qtde</t>
  </si>
  <si>
    <t>Valor Unitário</t>
  </si>
  <si>
    <t>Total</t>
  </si>
  <si>
    <t>Qt</t>
  </si>
  <si>
    <t>Preço total</t>
  </si>
  <si>
    <t>VALOR CONTRATADO</t>
  </si>
  <si>
    <t>ACUMULADO TOTAL</t>
  </si>
  <si>
    <t>DESCRIÇÃO DO ÍTEM</t>
  </si>
  <si>
    <t>MEDIÇÃO 02</t>
  </si>
  <si>
    <t>MEDIÇÃO 03</t>
  </si>
  <si>
    <t>MEDIÇÃO 04</t>
  </si>
  <si>
    <t>ACUMULADO</t>
  </si>
  <si>
    <t>TOTAL</t>
  </si>
  <si>
    <t>GOVERNO DO ESTADO DO ESPÍRITO SANTO
POLÍCIA CIVIL/ES</t>
  </si>
  <si>
    <t>O INÍCIO</t>
  </si>
  <si>
    <t>PRAZO EXECUÇÃO (DIAS)</t>
  </si>
  <si>
    <t>PRAZO VIGÊNCIA(DIAS)</t>
  </si>
  <si>
    <t>DATA</t>
  </si>
  <si>
    <t>SUB TOTAL 01</t>
  </si>
  <si>
    <t>SUB TOTAL 02</t>
  </si>
  <si>
    <t>SUB TOTAL 04</t>
  </si>
  <si>
    <t>PERÍODO</t>
  </si>
  <si>
    <t xml:space="preserve">Total: </t>
  </si>
  <si>
    <t>Arquitura (50 %)</t>
  </si>
  <si>
    <t>No periodo</t>
  </si>
  <si>
    <t>Acumulado</t>
  </si>
  <si>
    <t xml:space="preserve">QUANTIDADE </t>
  </si>
  <si>
    <t>Notas:</t>
  </si>
  <si>
    <t xml:space="preserve">Hidros-sanitário (10%) - Vist. c/ Parecer </t>
  </si>
  <si>
    <t xml:space="preserve">Elétrico (10%)- Vist. c/ Parecer </t>
  </si>
  <si>
    <t>TOTAL EXECU-TADO</t>
  </si>
  <si>
    <t xml:space="preserve">Estrutural (20%)- Vist.a c/ Parecer </t>
  </si>
  <si>
    <t>TABELA PREÇOS 2021 - LABOR/DER-ES</t>
  </si>
  <si>
    <t xml:space="preserve">Total </t>
  </si>
  <si>
    <t>UND</t>
  </si>
  <si>
    <t>Área Pavimento térreo (1º pavimento)</t>
  </si>
  <si>
    <t xml:space="preserve">Área Pavimento Superior (2º pavimento) </t>
  </si>
  <si>
    <t xml:space="preserve">Divisão proporcional de 100% do serviço a executar  </t>
  </si>
  <si>
    <t>Serviço executado. Ver Produto do serviço no Anexo 02</t>
  </si>
  <si>
    <t xml:space="preserve">mês </t>
  </si>
  <si>
    <r>
      <t xml:space="preserve">Ver produto do serviço fornecido e entregue no </t>
    </r>
    <r>
      <rPr>
        <b/>
        <sz val="9"/>
        <rFont val="Arial"/>
        <family val="2"/>
      </rPr>
      <t xml:space="preserve">Anexo 01 : </t>
    </r>
    <r>
      <rPr>
        <sz val="9"/>
        <rFont val="Arial"/>
        <family val="2"/>
      </rPr>
      <t xml:space="preserve">Levantamento Cadastral de Arquitetura e Relatório de Vistoria </t>
    </r>
  </si>
  <si>
    <t>Área da Edificação Existente: Ver quadro de áreas do levantamento de Arquitetura - Anexo 02</t>
  </si>
  <si>
    <t xml:space="preserve">Área total da edificação </t>
  </si>
  <si>
    <t>Serviços executados até esta medição</t>
  </si>
  <si>
    <t xml:space="preserve"> Arquitura (A)
</t>
  </si>
  <si>
    <t>Relat. Vistoria (Hidrossan., Elét, Estrut) - (B)</t>
  </si>
  <si>
    <t>TOTAL EXECUTADO 
 (A+B)  (m²)</t>
  </si>
  <si>
    <t>Total Contrato (A)</t>
  </si>
  <si>
    <t>Valor  Liquido= (A-B)</t>
  </si>
  <si>
    <t>Total Item 4 (B)</t>
  </si>
  <si>
    <t>Vtl= Valor total  do contrato excluído o item 4</t>
  </si>
  <si>
    <t>V1l = Valor  da 1ª Medição excluído item 4</t>
  </si>
  <si>
    <r>
      <t xml:space="preserve">F  =Fator ou percentual de produtividade realizada até a 
1ª Medição </t>
    </r>
    <r>
      <rPr>
        <b/>
        <sz val="10"/>
        <rFont val="Arial"/>
        <family val="2"/>
      </rPr>
      <t xml:space="preserve">= 100*(V1l /Vtl) </t>
    </r>
  </si>
  <si>
    <t xml:space="preserve">           GOVERNO DO ESTADO DO ESPÍRITO SANTO
POLÍCIA CIVIL/ES</t>
  </si>
  <si>
    <t xml:space="preserve">           POLÍCIA CIVIL </t>
  </si>
  <si>
    <r>
      <t xml:space="preserve">            </t>
    </r>
    <r>
      <rPr>
        <b/>
        <sz val="12"/>
        <rFont val="Calibri"/>
        <family val="2"/>
        <scheme val="minor"/>
      </rPr>
      <t>OBJETO:</t>
    </r>
    <r>
      <rPr>
        <sz val="12"/>
        <rFont val="Calibri"/>
        <family val="2"/>
        <scheme val="minor"/>
      </rPr>
      <t xml:space="preserve"> ELABORAÇÃO DE PROJETOS EXECUTIVOS DE REGULARIZAÇÃO E REFORMA DA
                            1ª DR VITÓRIA NO MUNICÍPIO DE VITÓRIA/ES - CONT Nº  100/2020 E  TP Nº 001/2020</t>
    </r>
  </si>
  <si>
    <r>
      <t xml:space="preserve">          </t>
    </r>
    <r>
      <rPr>
        <b/>
        <sz val="12"/>
        <rFont val="Calibri"/>
        <family val="2"/>
        <scheme val="minor"/>
      </rPr>
      <t>CONTRATADA:</t>
    </r>
    <r>
      <rPr>
        <sz val="12"/>
        <rFont val="Calibri"/>
        <family val="2"/>
        <scheme val="minor"/>
      </rPr>
      <t xml:space="preserve"> DAN ENGENHARIA PROJETOS E CONSULTORIA LTDA.</t>
    </r>
  </si>
  <si>
    <t xml:space="preserve">1- Área da edificação existente consta no levantamento de  Arquitetura (Anexo 02). Quantidade levantada através do levantamento de medidas efetuados no local e atráves do sistema de desenho em cad que fornece a área da arquitetura. </t>
  </si>
  <si>
    <t>2- O percentual previsto para os levantamentos no local das instalações existentes por especialidade foram distribuida em: 
a)  Arquitetura: 60% da área total da edificação; 
b)  Relat. de vistoria: Hidrossanitário, Elétrico e Estrutura: 40% da área total da edificação;</t>
  </si>
  <si>
    <t xml:space="preserve">3- Os relatórios de vistorias referente à situação das instalações de especialidades descrita na alínea "b", serão efetuados após aprovação do estudo preliminar do lay-out /arquitetura para a  reforma e ampliação do prédio existente.  Será fornecido relatório de vistoria, a ser elaborado pelos profissionais de cada especialidade referente aos projetos complementares, contendo as informações pertinentes, para fim de avaliação geral da situação existente e nível de intervenção de obra pretendida. </t>
  </si>
  <si>
    <t xml:space="preserve">MEMÓRIA DE CÁLCULO - 1ª  MEDIÇÃO </t>
  </si>
  <si>
    <t>Medir na 2ª medição</t>
  </si>
  <si>
    <t xml:space="preserve">Total executado até a 2ª medição: </t>
  </si>
  <si>
    <t>1ª medição</t>
  </si>
  <si>
    <t>Serviço executado . Ver Produto do serviço no Anexo 02 da 1ª medição</t>
  </si>
  <si>
    <t>Acumulado até a medição anterior:</t>
  </si>
  <si>
    <t>Área construída  da Edificação Existente</t>
  </si>
  <si>
    <t xml:space="preserve">Total construída= </t>
  </si>
  <si>
    <t>Área Pavimento térreo (1º pavimento)=</t>
  </si>
  <si>
    <t>Área Pavimento Superior (2º pavimento)=</t>
  </si>
  <si>
    <t>Área do compartimento reservatórios - Cobertura</t>
  </si>
  <si>
    <t>Área total a computar para fim de medição</t>
  </si>
  <si>
    <t xml:space="preserve">Área técnica de reservatórios não é computada no levantamento cadastral de arquitetura, mas tal área foi motivo de levantamento  e vistorias/relatórios referente as instalações existentes (disciplinas complementares) = (6,05x 4,55 )=27,52m², além de ter sido efetuado o relatório sobre as instalações de ar condicionado.  Medido para este item até o limite do quantitativo contratadode 750m² , resultando no quantitatvo de  25,32m². </t>
  </si>
  <si>
    <r>
      <t xml:space="preserve">Vtl= Valor total  do </t>
    </r>
    <r>
      <rPr>
        <b/>
        <sz val="10"/>
        <rFont val="Arial"/>
        <family val="2"/>
      </rPr>
      <t>contrato excluído o item 4</t>
    </r>
  </si>
  <si>
    <t>V1l = Valor  da 2ª Medição excluído item 4</t>
  </si>
  <si>
    <r>
      <rPr>
        <b/>
        <sz val="9"/>
        <rFont val="Arial"/>
        <family val="2"/>
      </rPr>
      <t>Notas:</t>
    </r>
    <r>
      <rPr>
        <sz val="9"/>
        <rFont val="Arial"/>
        <family val="2"/>
      </rPr>
      <t xml:space="preserve">
1- Área da edificação existente consta no levantamento de  Arquitetura e Relatório de Vistoria de arquitetura (Anexo 01). Quantidade levantada através do levantamento de medidas efetuados no local e atráves do sistema de desenho em cad que fornece a área da arquitetura. 
2- Produtos gerados:
a) Levantamento cadastral de arquitetura - Anexo 01
b) Relatório de Vistoria de arquitetura - Anexo 02
</t>
    </r>
  </si>
  <si>
    <r>
      <t xml:space="preserve">F  =Fator ou percentual de produtividade realizada na 
2ª Medição </t>
    </r>
    <r>
      <rPr>
        <b/>
        <sz val="10"/>
        <rFont val="Arial"/>
        <family val="2"/>
      </rPr>
      <t xml:space="preserve">= 100*(V1l /Vtl) </t>
    </r>
  </si>
  <si>
    <t>Acumulado total até a 2ª medição</t>
  </si>
  <si>
    <t>Relat. Vistoria (Hidrossan., Inc,  Elet/outros, Estrut, climat) - (B)</t>
  </si>
  <si>
    <t>MEMÓRIA DE CÁLCULO - 2ª  MEDIÇÃO  (01/04/2021 A 31/05/2021)</t>
  </si>
  <si>
    <r>
      <rPr>
        <b/>
        <sz val="9"/>
        <rFont val="Arial"/>
        <family val="2"/>
      </rPr>
      <t>Notas:</t>
    </r>
    <r>
      <rPr>
        <sz val="9"/>
        <rFont val="Arial"/>
        <family val="2"/>
      </rPr>
      <t xml:space="preserve">
1- Área da edificação existente consta no levantamento de  Arquitetura (Anexo 01). Quantidade levantada através do levantamento de medidas efetuados no local e atráves do sistema de desenho em cad que fornece a área da arquitetura. A  área do compartimento reservatório na cobertura é de  (6,05x 4,55)=27,52m², Ver planta da cobertura ( Anexo 01), tendo sido medido para este item até o total previsto de quantitativo no item. 
2- Produtos gerados e constam: Anexo 03 - Relatórios de Vistorias sobre a situação das instalações existentes referentes as seguintes disciplinas: 
a) Instalações hidrosanitárias e de combate a incendio: </t>
    </r>
    <r>
      <rPr>
        <b/>
        <sz val="9"/>
        <rFont val="Arial"/>
        <family val="2"/>
      </rPr>
      <t>Anexo 3a</t>
    </r>
    <r>
      <rPr>
        <sz val="9"/>
        <rFont val="Arial"/>
        <family val="2"/>
      </rPr>
      <t xml:space="preserve">
b) Instalações  Elétricas,  de Cabeamento Estruturado, Alarme, CFTV e SPDA : </t>
    </r>
    <r>
      <rPr>
        <b/>
        <sz val="9"/>
        <rFont val="Arial"/>
        <family val="2"/>
      </rPr>
      <t xml:space="preserve">Anexo 3b 
</t>
    </r>
    <r>
      <rPr>
        <sz val="9"/>
        <rFont val="Arial"/>
        <family val="2"/>
      </rPr>
      <t xml:space="preserve">c) Estrutura da edificação: </t>
    </r>
    <r>
      <rPr>
        <b/>
        <sz val="9"/>
        <rFont val="Arial"/>
        <family val="2"/>
      </rPr>
      <t>Anexo 3c</t>
    </r>
    <r>
      <rPr>
        <sz val="9"/>
        <rFont val="Arial"/>
        <family val="2"/>
      </rPr>
      <t xml:space="preserve">
d) Climatização: Anexo 3d </t>
    </r>
  </si>
  <si>
    <t>3ª medição</t>
  </si>
  <si>
    <t>SP 01</t>
  </si>
  <si>
    <t>SP 02</t>
  </si>
  <si>
    <t>SP 03</t>
  </si>
  <si>
    <t>SP 04</t>
  </si>
  <si>
    <t>Total Contratado</t>
  </si>
  <si>
    <t>1º Pavimento</t>
  </si>
  <si>
    <t>2º Pavimento</t>
  </si>
  <si>
    <t xml:space="preserve">Nota: 
1- Medição de Praxe = Área total construída do Projeto Excutivo de Arquitetura
</t>
  </si>
  <si>
    <t xml:space="preserve">A3 = Área do 1º pavimento da edificação </t>
  </si>
  <si>
    <t xml:space="preserve">A urb = </t>
  </si>
  <si>
    <t>Acumulado total até a 3ª medição</t>
  </si>
  <si>
    <t>Acumulado até a medição anterior (1ª medição) :</t>
  </si>
  <si>
    <t>Medido na 2ª medição</t>
  </si>
  <si>
    <t>Acumulado até a medição anterior (1ª Medição):</t>
  </si>
  <si>
    <t>Prédio da Delegacia</t>
  </si>
  <si>
    <t xml:space="preserve">Área técnica de reservatórios que recebeu projeto de estrutura de concreto armado para nova laje de apoio dos reservátórios) = (6,05x 4,55 )=27,52m², além de ter sido executado o projeto de elemento como  efetuado o relatório sobre as instalações de ar condicionado.  Medido para este item até o limite do quantitativo contratadode 750m² , resultando no quantitatvo de  25,32m². </t>
  </si>
  <si>
    <t xml:space="preserve">Parte da edificação em dois pavimento:  1º e 2º Pavimento: </t>
  </si>
  <si>
    <t xml:space="preserve">Total  a medir </t>
  </si>
  <si>
    <t>Esta área da edificação necessitou ser totalmente redimensionada com uma nova estrutura de concreto armado e nova fundação. A parede frontal existente foi mantida porém esta recebendo reforço estrutural,  sendo executado lajes de piso. Também está sendo projetado estrtura e fundação de lementos externos a edificação como: subestação, casa de lixo, muros e muretas, etc.  Para a solução proposta foi necessário  modelar todo o projeto da estrutura/fundação existente esta parte do prédio, efetuar investigações no local para verificar e comparar o projeto original da estrutura com a situação efetivamente executada,  efetuar  todo o cálculo estrutura na condição existente para avaliar a necessidade ou não dos reforços estruturais ou de nova estrtura e fundação.</t>
  </si>
  <si>
    <t xml:space="preserve">Nota: 
1- Medição de Praxe = Área da edificação que foi totalmente modelada e redimensionada para efetuar os reforço em estrtura de concreto armado e de novas estruturas de concreto armado. 
</t>
  </si>
  <si>
    <t>Parte da edificação em um  pavimento:  1º pavimento:</t>
  </si>
  <si>
    <t>Projeto é composto de:</t>
  </si>
  <si>
    <t xml:space="preserve">Relatório de Análise de Risco do SPDA  (60%) </t>
  </si>
  <si>
    <t xml:space="preserve">Total contratado </t>
  </si>
  <si>
    <t xml:space="preserve"> Total da Area de Projeto =   Área de Cobertura da Edificação.</t>
  </si>
  <si>
    <t xml:space="preserve">TOTAL EXECU-TADO </t>
  </si>
  <si>
    <t xml:space="preserve">Nota: 
1- Medição de Praxe = Área total construída do Projeto Executivo de Arquitetura
</t>
  </si>
  <si>
    <t xml:space="preserve">A1 = Area total do terreno </t>
  </si>
  <si>
    <t xml:space="preserve">A2 = Área da calçada </t>
  </si>
  <si>
    <t>Aup =Área de urbanização e paisagismo = (A1 + A2 ) - A3=</t>
  </si>
  <si>
    <t xml:space="preserve">A1 + A2 = </t>
  </si>
  <si>
    <t>L(m)</t>
  </si>
  <si>
    <t>C(m)</t>
  </si>
  <si>
    <t>Área executada  (m²)</t>
  </si>
  <si>
    <t>GOVERNO DO ESTADO DO ESPÍRITO SANTO</t>
  </si>
  <si>
    <r>
      <t xml:space="preserve">            </t>
    </r>
    <r>
      <rPr>
        <b/>
        <sz val="12"/>
        <rFont val="Arial"/>
        <family val="2"/>
      </rPr>
      <t>OBJETO:</t>
    </r>
    <r>
      <rPr>
        <sz val="12"/>
        <rFont val="Arial"/>
        <family val="2"/>
      </rPr>
      <t xml:space="preserve"> ELABORAÇÃO DE PROJETOS EXECUTIVOS DE REGULARIZAÇÃO E REFORMA DA
                            1ª DR VITÓRIA NO MUNICÍPIO DE VITÓRIA/ES - CONT Nº  100/2020 E  TP Nº 001/2020</t>
    </r>
  </si>
  <si>
    <r>
      <t xml:space="preserve">          </t>
    </r>
    <r>
      <rPr>
        <b/>
        <sz val="12"/>
        <rFont val="Arial"/>
        <family val="2"/>
      </rPr>
      <t>CONTRATADA:</t>
    </r>
    <r>
      <rPr>
        <sz val="12"/>
        <rFont val="Arial"/>
        <family val="2"/>
      </rPr>
      <t xml:space="preserve"> DAN ENGENHARIA PROJETOS E CONSULTORIA LTDA.</t>
    </r>
  </si>
  <si>
    <r>
      <t xml:space="preserve">Serviço executado . Ver Produto do serviço no </t>
    </r>
    <r>
      <rPr>
        <b/>
        <sz val="12"/>
        <rFont val="Arial"/>
        <family val="2"/>
      </rPr>
      <t xml:space="preserve">Anexo 04-A  </t>
    </r>
    <r>
      <rPr>
        <sz val="12"/>
        <rFont val="Arial"/>
        <family val="2"/>
      </rPr>
      <t>da 3ª medição</t>
    </r>
  </si>
  <si>
    <r>
      <t xml:space="preserve">Serviço executado . Ver Produto do serviço no </t>
    </r>
    <r>
      <rPr>
        <b/>
        <sz val="12"/>
        <rFont val="Arial"/>
        <family val="2"/>
      </rPr>
      <t xml:space="preserve">Anexo 04-A </t>
    </r>
    <r>
      <rPr>
        <sz val="12"/>
        <rFont val="Arial"/>
        <family val="2"/>
      </rPr>
      <t xml:space="preserve"> da </t>
    </r>
    <r>
      <rPr>
        <b/>
        <sz val="12"/>
        <rFont val="Arial"/>
        <family val="2"/>
      </rPr>
      <t xml:space="preserve"> 3ª medição</t>
    </r>
  </si>
  <si>
    <r>
      <rPr>
        <b/>
        <sz val="12"/>
        <rFont val="Arial"/>
        <family val="2"/>
      </rPr>
      <t>Notas:</t>
    </r>
    <r>
      <rPr>
        <sz val="12"/>
        <rFont val="Arial"/>
        <family val="2"/>
      </rPr>
      <t xml:space="preserve">
1- Área da edificação existente consta no levantamento de  Arquitetura (Anexo 01). Quantidade levantada através do levantamento de medidas efetuados no local e atráves do sistema de desenho em cad que fornece a área da arquitetura. A  área do compartimento reservatório na cobertura é de  (6,05x 4,55)=27,52m², Ver planta da cobertura ( Anexo 01), tendo sido medido para este item até o total previsto de quantitativo no item. 
2- Produtos gerados e constam: Anexo 03 - Relatórios de Vistorias sobre a situação das instalações existentes referentes as seguintes disciplinas: 
a) Instalações hidrosanitárias e de combate a incendio: </t>
    </r>
    <r>
      <rPr>
        <b/>
        <sz val="12"/>
        <rFont val="Arial"/>
        <family val="2"/>
      </rPr>
      <t>Anexo 3a</t>
    </r>
    <r>
      <rPr>
        <sz val="12"/>
        <rFont val="Arial"/>
        <family val="2"/>
      </rPr>
      <t xml:space="preserve">
b) Instalações  Elétricas,  de Cabeamento Estruturado, Alarme, CFTV e SPDA : </t>
    </r>
    <r>
      <rPr>
        <b/>
        <sz val="12"/>
        <rFont val="Arial"/>
        <family val="2"/>
      </rPr>
      <t xml:space="preserve">Anexo 3b 
</t>
    </r>
    <r>
      <rPr>
        <sz val="12"/>
        <rFont val="Arial"/>
        <family val="2"/>
      </rPr>
      <t xml:space="preserve">c) Estrutura da edificação: </t>
    </r>
    <r>
      <rPr>
        <b/>
        <sz val="12"/>
        <rFont val="Arial"/>
        <family val="2"/>
      </rPr>
      <t>Anexo 3c</t>
    </r>
    <r>
      <rPr>
        <sz val="12"/>
        <rFont val="Arial"/>
        <family val="2"/>
      </rPr>
      <t xml:space="preserve">
d) Climatização: Anexo 3d </t>
    </r>
  </si>
  <si>
    <r>
      <t xml:space="preserve">Serviço executado . Ver Produto do serviço no </t>
    </r>
    <r>
      <rPr>
        <b/>
        <sz val="12"/>
        <rFont val="Arial"/>
        <family val="2"/>
      </rPr>
      <t>Anexo 04-B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</si>
  <si>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02-B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</si>
  <si>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04-C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</si>
  <si>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04-D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</si>
  <si>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04-F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</si>
  <si>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04-G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</si>
  <si>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04-H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</si>
  <si>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02</t>
    </r>
    <r>
      <rPr>
        <b/>
        <sz val="12"/>
        <color rgb="FFFF0000"/>
        <rFont val="Arial"/>
        <family val="2"/>
      </rPr>
      <t xml:space="preserve">-I </t>
    </r>
    <r>
      <rPr>
        <sz val="12"/>
        <rFont val="Arial"/>
        <family val="2"/>
      </rPr>
      <t>da 3ª medição</t>
    </r>
  </si>
  <si>
    <r>
      <t>1- Medição de Praxe =</t>
    </r>
    <r>
      <rPr>
        <b/>
        <sz val="12"/>
        <rFont val="Arial"/>
        <family val="2"/>
      </rPr>
      <t>A urb= (A1-A2)-A3</t>
    </r>
    <r>
      <rPr>
        <sz val="12"/>
        <rFont val="Arial"/>
        <family val="2"/>
      </rPr>
      <t xml:space="preserve"> , sendo  
Área total do terreno somado a área do passeio/calçada  subtraídas  da área construida do 1º pavimento da edificação, resultará na área livre do terreno a urbanizar e ou ajardinar. . 
</t>
    </r>
  </si>
  <si>
    <r>
      <rPr>
        <b/>
        <sz val="12"/>
        <rFont val="Arial"/>
        <family val="2"/>
      </rPr>
      <t>Vtl=</t>
    </r>
    <r>
      <rPr>
        <sz val="12"/>
        <rFont val="Arial"/>
        <family val="2"/>
      </rPr>
      <t xml:space="preserve"> Valor total  do </t>
    </r>
    <r>
      <rPr>
        <b/>
        <sz val="12"/>
        <rFont val="Arial"/>
        <family val="2"/>
      </rPr>
      <t>contrato excluído o item 4</t>
    </r>
  </si>
  <si>
    <r>
      <rPr>
        <b/>
        <sz val="12"/>
        <rFont val="Arial"/>
        <family val="2"/>
      </rPr>
      <t xml:space="preserve">V1l </t>
    </r>
    <r>
      <rPr>
        <sz val="12"/>
        <rFont val="Arial"/>
        <family val="2"/>
      </rPr>
      <t>= Valor  da 3ª Medição excluído item 4</t>
    </r>
  </si>
  <si>
    <r>
      <rPr>
        <b/>
        <sz val="12"/>
        <rFont val="Arial"/>
        <family val="2"/>
      </rPr>
      <t xml:space="preserve">F </t>
    </r>
    <r>
      <rPr>
        <sz val="12"/>
        <rFont val="Arial"/>
        <family val="2"/>
      </rPr>
      <t xml:space="preserve"> =Fator ou percentual de produtividade realizada na 
3ª Medição </t>
    </r>
    <r>
      <rPr>
        <b/>
        <sz val="12"/>
        <rFont val="Arial"/>
        <family val="2"/>
      </rPr>
      <t xml:space="preserve">= 100*(V1l /Vtl) </t>
    </r>
  </si>
  <si>
    <r>
      <rPr>
        <b/>
        <sz val="12"/>
        <rFont val="Arial"/>
        <family val="2"/>
      </rPr>
      <t>Notas:</t>
    </r>
    <r>
      <rPr>
        <sz val="12"/>
        <rFont val="Arial"/>
        <family val="2"/>
      </rPr>
      <t xml:space="preserve">
1- Área da edificação existente consta no levantamento de  Arquitetura e Relatório de Vistoria de arquitetura (Anexo 01). Quantidade levantada através do levantamento de medidas efetuados no local e atráves do sistema de desenho em cad que fornece a área da arquitetura. 
2- Produtos gerados:
a) Levantamento cadastral de arquitetura - Anexo 01
b) Relatório de Vistoria de arquitetura - Anexo 02
</t>
    </r>
  </si>
  <si>
    <t>Total Contra-tado</t>
  </si>
  <si>
    <t>Projeto  para implanta-ção do  Sistema (40%)</t>
  </si>
  <si>
    <t xml:space="preserve">Hall Espera= </t>
  </si>
  <si>
    <t xml:space="preserve">Area de intervenção do proieto: </t>
  </si>
  <si>
    <t>Recepção=</t>
  </si>
  <si>
    <t xml:space="preserve">Circulação Público= </t>
  </si>
  <si>
    <t xml:space="preserve">Circulação Funcionários= </t>
  </si>
  <si>
    <t xml:space="preserve">Circulação 01= </t>
  </si>
  <si>
    <t xml:space="preserve">Circulação 02= </t>
  </si>
  <si>
    <t xml:space="preserve">Circulação/Receção de Ocorrência/PM= </t>
  </si>
  <si>
    <t>Embarque e desembarque=</t>
  </si>
  <si>
    <t>Fachada  Frontal 1 (19,2m de comprimento  x 2m de largura para faixa de proteção/observação)</t>
  </si>
  <si>
    <t xml:space="preserve">Pátio Descoberto/ Fachada Lateral  </t>
  </si>
  <si>
    <t xml:space="preserve">Total 1º pavimento </t>
  </si>
  <si>
    <t xml:space="preserve">Espera= </t>
  </si>
  <si>
    <t xml:space="preserve">Circulação Geral= </t>
  </si>
  <si>
    <t xml:space="preserve">Área Técnica </t>
  </si>
  <si>
    <t xml:space="preserve">Total 2º pavimento </t>
  </si>
  <si>
    <t>Total 1º + 2º Pavimento</t>
  </si>
  <si>
    <t>Fachada  Frontal/Lateral  2 (7,80 m de comprimento  x 4 de largura média de recuo do prédio)</t>
  </si>
  <si>
    <r>
      <t>287,16 m2 (área do segundo pavimento)</t>
    </r>
    <r>
      <rPr>
        <sz val="11"/>
        <color theme="1"/>
        <rFont val="Calibri"/>
        <family val="2"/>
        <scheme val="minor"/>
      </rPr>
      <t>.</t>
    </r>
  </si>
  <si>
    <t xml:space="preserve">Quantidade a ser medida na 3ª medição =  até o limite da  área contratada </t>
  </si>
  <si>
    <r>
      <t xml:space="preserve">1- Medição de Praxe = Área de intervenção do projeto ( ver </t>
    </r>
    <r>
      <rPr>
        <b/>
        <sz val="12"/>
        <rFont val="Arial"/>
        <family val="2"/>
      </rPr>
      <t xml:space="preserve">croqui Anexo 4I-a e b) </t>
    </r>
  </si>
  <si>
    <t>MEMÓRIA DE CÁLCULO - 3ª  MEDIÇÃO  (01/06/2021 A 30/09/2021)</t>
  </si>
  <si>
    <r>
      <t xml:space="preserve">Serviço executado . Ver Produto do serviço no </t>
    </r>
    <r>
      <rPr>
        <b/>
        <sz val="12"/>
        <rFont val="Arial"/>
        <family val="2"/>
      </rPr>
      <t>Anexo 04-E</t>
    </r>
    <r>
      <rPr>
        <sz val="12"/>
        <rFont val="Arial"/>
        <family val="2"/>
      </rPr>
      <t xml:space="preserve"> da 3ª medição</t>
    </r>
  </si>
  <si>
    <r>
      <t xml:space="preserve">Total Executado = 60%  Área de Cobertura da Edificação . 
</t>
    </r>
    <r>
      <rPr>
        <b/>
        <sz val="12"/>
        <rFont val="Arial"/>
        <family val="2"/>
      </rPr>
      <t>Nota:</t>
    </r>
    <r>
      <rPr>
        <sz val="12"/>
        <rFont val="Arial"/>
        <family val="2"/>
      </rPr>
      <t xml:space="preserve"> O resultado do Relatório de Análise de Risco indicou pela não necessidade de implantação do Sistema de SPDA.</t>
    </r>
  </si>
  <si>
    <t>1- Medição de Praxe = 
Relatório de Análise de Risco do SPDA  e Projeto  Caso o Relatório seja favorável a implantação do referido sistema = 
  = Área total da Cobertura da Edificação= a área de projeção da edificação do  (ver  quadro de área do projeto de arquitetura executivo). O resultado do Relatório de Análise de Risco indicou pela não necessidade de implantação do Sistema de SPDA, e conforme norma o projeto de SPDA inclui o item de fundamental importância  que é o relatório de análise de  risco, motivo esse que está sendo considerado que a quantidade a ser medida representa o percentual de 60% do total da area levantada.</t>
  </si>
  <si>
    <t>Esta área da edificação existente necessitou de estudo e reavaliação de toda a  estrutura de concreto armado, sendo efetuado reforços estruturais para receber as novas cargas de projeto dos  ambientes cujos usos foram alterados (sobrecarga maior que o projeto original) , tais como:almoxarifados/arquivos, novos sanitários, etc.
Também foram necessarios elaborar  adequações e reforços estruturais envolvendo  intervenções de projeto para aberuras de Shafts, furos em laje e vigas para passem de tubulações,  e para solucionar problemas relacionados as deformações em  peças estruturais que impactaram em trincas  e manifestações patologicas de descolamentos de estrutura com alvenarias.   Para a solução proposta foi necessário  modelar todo o projeto da estrutura/fundação existente esta parte do prédio, efetuar investigações no local para verificar e comparar o projeto original da estrutura com a situação efetivamente executada,  efetuar  todo o cálculo estrutural na condição existente para avaliar a necessidade ou não dos reforços estruturais ou de nova estrutura e fundação.</t>
  </si>
  <si>
    <t xml:space="preserve">Cobertura  do 2º pavimento - área do reservatório (reforços de paredes e nova laje de apoio da area dos reservatórios), platibandas etc </t>
  </si>
  <si>
    <t xml:space="preserve">1- Medição de Praxe 
Área total do terreno somado a área do passeio/calçada  subtraídas  da área construida do 1º pavimento da edificação, resultará na área livre do terreno a urbanizar e ou ajardinar. . 
</t>
  </si>
  <si>
    <t xml:space="preserve">A2(m2)
= C x L </t>
  </si>
  <si>
    <t>Acumulado total até a 4ª medição</t>
  </si>
  <si>
    <r>
      <rPr>
        <b/>
        <sz val="12"/>
        <rFont val="Arial"/>
        <family val="2"/>
      </rPr>
      <t xml:space="preserve">V1l </t>
    </r>
    <r>
      <rPr>
        <sz val="12"/>
        <rFont val="Arial"/>
        <family val="2"/>
      </rPr>
      <t>= Valor  da 4ª Medição excluído item 4</t>
    </r>
  </si>
  <si>
    <r>
      <rPr>
        <b/>
        <sz val="12"/>
        <rFont val="Arial"/>
        <family val="2"/>
      </rPr>
      <t xml:space="preserve">F </t>
    </r>
    <r>
      <rPr>
        <sz val="12"/>
        <rFont val="Arial"/>
        <family val="2"/>
      </rPr>
      <t xml:space="preserve"> =Fator ou percentual de produtividade realizada na 
43ª Medição </t>
    </r>
    <r>
      <rPr>
        <b/>
        <sz val="12"/>
        <rFont val="Arial"/>
        <family val="2"/>
      </rPr>
      <t xml:space="preserve">= 100*(V1l /Vtl) </t>
    </r>
  </si>
  <si>
    <t>MEMÓRIA DE CÁLCULO - 4ª  MEDIÇÃO  (12/09/2021 A 31/10/2021)</t>
  </si>
  <si>
    <r>
      <t xml:space="preserve">Serviço executado . Ver Produto do serviço no </t>
    </r>
    <r>
      <rPr>
        <b/>
        <sz val="12"/>
        <rFont val="Arial"/>
        <family val="2"/>
      </rPr>
      <t>Anexo 3-B</t>
    </r>
    <r>
      <rPr>
        <b/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da 4ª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</si>
  <si>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3-A</t>
    </r>
    <r>
      <rPr>
        <sz val="12"/>
        <rFont val="Arial"/>
        <family val="2"/>
      </rPr>
      <t xml:space="preserve"> da 4ª medição</t>
    </r>
  </si>
  <si>
    <t xml:space="preserve">Ver Planta de Implantação- ARQ 01/09  e ARQE-DET ESQ 04-04- Constando da Urbanização ( pisos externos e calçada cidadão, detalhes de gradis e muros portões, etc)  e Paisagismo da àrea externa 
Plantas de Detalhes 17, 22 e 23  em A3  - Bancos externos,  Bicicletário, Caa de Lixo  </t>
  </si>
  <si>
    <t>SUB TOTAL 05</t>
  </si>
  <si>
    <t>SUB TOTAL 06</t>
  </si>
  <si>
    <t>SUB TOTAL 07</t>
  </si>
  <si>
    <t>SUB TOTAL 08</t>
  </si>
  <si>
    <t>SUB TOTAL 09</t>
  </si>
  <si>
    <t>SUB TOTAL 10</t>
  </si>
  <si>
    <t>SUB TOTAL 12</t>
  </si>
  <si>
    <t>SUB TOTAL 13</t>
  </si>
  <si>
    <t>SUB TOTAL 14</t>
  </si>
  <si>
    <t>SUB TOTAL 15</t>
  </si>
  <si>
    <t>SUB TOTAL 16</t>
  </si>
  <si>
    <t>SUB TOTAL 17</t>
  </si>
  <si>
    <t>SUB TOTAL 18</t>
  </si>
  <si>
    <t>SUB TOTAL 11</t>
  </si>
  <si>
    <r>
      <t xml:space="preserve">CONTRATADA : </t>
    </r>
    <r>
      <rPr>
        <sz val="11"/>
        <rFont val="Calibri"/>
        <family val="2"/>
        <scheme val="minor"/>
      </rPr>
      <t>VILLA CONSTRUTORA LTDA</t>
    </r>
  </si>
  <si>
    <t>Valor Contratual R$</t>
  </si>
  <si>
    <r>
      <t xml:space="preserve">LOCAL: </t>
    </r>
    <r>
      <rPr>
        <sz val="11"/>
        <rFont val="Calibri"/>
        <family val="2"/>
        <scheme val="minor"/>
      </rPr>
      <t>Avenida Nossa Senhora da Penha, nº. 2.290, Santa Luiza, Vitória - ES</t>
    </r>
  </si>
  <si>
    <t>REFORMA E ADEQUAÇÕES PREDIAIS - 1º ANDAR</t>
  </si>
  <si>
    <t>Prendedor de porta, cromado, fixação com parafuso, no piso ou rodapé</t>
  </si>
  <si>
    <t>SUB TOTAL 03</t>
  </si>
  <si>
    <t>Sub Total 12</t>
  </si>
  <si>
    <t>Sub Total 15</t>
  </si>
  <si>
    <t>Sub Total 13</t>
  </si>
  <si>
    <t>Sub Total 14</t>
  </si>
  <si>
    <t>Sub Total 16</t>
  </si>
  <si>
    <t>Sub Total 17</t>
  </si>
  <si>
    <t>Sub Total 18</t>
  </si>
  <si>
    <t>Projeto do Sistema de Exaustão</t>
  </si>
  <si>
    <t>Projeto hidrossanitário e drenagem do ar condicionado</t>
  </si>
  <si>
    <t>SUB TOTAL 38</t>
  </si>
  <si>
    <t xml:space="preserve"> Meio-fio de concreto pré-moldado com dimensões de 12X15X30CM cm, rejuntados com argamassa de cimento e areia no traço 1:3</t>
  </si>
  <si>
    <t xml:space="preserve">EXECUÇÃO DE PASSEIO (CALÇADA) OU PISO DE CONCRETO COM CONCRETO MOLDADO IN LOCO, USINADO, ACABAMENTO CONVENCIONAL, ESPESSURA 8 CM, ARMADO. </t>
  </si>
  <si>
    <t xml:space="preserve"> GUINCHO ELÉTRICO DE COLUNA, CAPACIDADE 400 KG, COM MOTO FREIO, MOTOR TRIFÁ SICO DE 1,25 CV - MANUTENÇÃO. AF_03/2016</t>
  </si>
  <si>
    <t>H</t>
  </si>
  <si>
    <t xml:space="preserve">Índice de imperm.c/ manta asfáltica atendendo NBR 9952, asfalto polimerizado esp.3mm, reforç.c/ filme int. polietileno, regul. base c/ arg.1:4 esp.mín.15mm, proteção mec. arg.1:4 esp.20mm e juntas dilat. </t>
  </si>
  <si>
    <t>Vedação de buracos na laje (Composição adaptada)</t>
  </si>
  <si>
    <t>Alvenaria de blocos de concreto estrut. (14x19x39cm) cheios, c/ resist. mín. compr. 15MPa, assentados c/ arg. de cimento e areia no traço 1:4, esp. juntas 10mm e esp. da parede s/ revest. 14cm.</t>
  </si>
  <si>
    <t xml:space="preserve">Fornecimento, dobragem e colocação em fôrma, de armadura CA-50 A grossa diâmetro de 12.5 a 25.0 mm (1/2 a 1") </t>
  </si>
  <si>
    <t>Kg</t>
  </si>
  <si>
    <t xml:space="preserve">Fornecimento, dobragem e colocação em fôrma, de armadura CA-50 A média, diâmetro de 6.3 a 10.0 mm </t>
  </si>
  <si>
    <t xml:space="preserve"> Fornecimento, dobragem e colocação em fôrma, de armadura CA-60 B fina, diâmetro de 4.0 a 7.0mm</t>
  </si>
  <si>
    <t>Fornecimento e instalação de fachada em pele de vidro, em vidro laminado refletivo esp.8mm, fixados em perfis de alumínio.</t>
  </si>
  <si>
    <t>Fôrma de chapa compensada resinada 12mm, levando-se em conta a utilização 3 vezes (incluido o material, corte, montagem, escoramento e desfôrma).</t>
  </si>
  <si>
    <t>Fornecimento, preparo e aplicação de concreto Fck=25 MPa (brita 1 e 2) - (5% de perdas já incluído no custo)</t>
  </si>
  <si>
    <t>m³</t>
  </si>
  <si>
    <t>Escavação manual em material de 1a. categoria, até 1.50 m de profundidade.</t>
  </si>
  <si>
    <t>Reaterro de valas, exclusive compactação.</t>
  </si>
  <si>
    <t>DEMOLIÇÃO DE LAJES, DE FORMA MECANIZADA COM MARTELETE, SEM REAPROVEITAMENTO. AF_12/2017</t>
  </si>
  <si>
    <t>Pintura impermeabilizante com igolflex ou equivalente a 3 demãos.</t>
  </si>
  <si>
    <t>DIVISÓRIA FIXA EM VIDRO TEMPERADO 10 MM, SEM ABERTURA. AF_01/2021.</t>
  </si>
  <si>
    <t>PORTA DE ABRIR COM MOLA HIDRÁULICA, EM VIDRO TEMPERADO, 90X210 CM, ESPESSURA 10 MM, INCLUSIVE ACESSÓRIOS. AF_01/2021.</t>
  </si>
  <si>
    <t>Und</t>
  </si>
  <si>
    <t xml:space="preserve"> Caixa de areia em alv. de bloco de concreto 9x19x39, dim. 80x80cm e Hmáx=1m, c/ tampa em ferro fundido, lastro de concreto esp. 10cm, revest. int. c/ chapisco e reboco impermeabilizado, incl. escavação e reaterro.</t>
  </si>
  <si>
    <t>Caixa sifonada especial em alv. bloco concr. 9x19x39cm, dim. 80x80cm e Hmáx=1m. c/ tampa em ferro fundido, lastro conc. esp.10cm, revest. int. c/ chap. e reboco imperm., incl. esc, reaterro e curva curta c/ visita e plug pvc 100mm.</t>
  </si>
  <si>
    <t>kg</t>
  </si>
  <si>
    <t>08</t>
  </si>
  <si>
    <t>ms</t>
  </si>
  <si>
    <t>m3</t>
  </si>
  <si>
    <t>un</t>
  </si>
  <si>
    <t>pt</t>
  </si>
  <si>
    <t>cm</t>
  </si>
  <si>
    <t xml:space="preserve"> m</t>
  </si>
  <si>
    <t>03</t>
  </si>
  <si>
    <t>REFORMA E ADEQUAÇÕES PREDIAIS - TÉRREO</t>
  </si>
  <si>
    <t>SERVIÇOS PRELIMINARES</t>
  </si>
  <si>
    <t>170101</t>
  </si>
  <si>
    <t>Limpeza geral da obra (edificação)</t>
  </si>
  <si>
    <t>170201</t>
  </si>
  <si>
    <t>Escada tipo marinheiro de tubo de ferro 1" e 3/4", com h=4.20m, para acesso a caixa d'água, inclusive pintura em esmalte sintético, conforme detalhe em projeto</t>
  </si>
  <si>
    <t>18</t>
  </si>
  <si>
    <t>SERVIÇOS COMPLEMENTARES INTERNOS</t>
  </si>
  <si>
    <t>180101</t>
  </si>
  <si>
    <t>Armário com portas e gavetas. Revestimento externo em fórmica e interno em laminado melamínico.</t>
  </si>
  <si>
    <t>180201</t>
  </si>
  <si>
    <t xml:space="preserve">Corrimão em tubo de aço inox, d=1 1/2", com chumbador tipo parabolt, canoplas de acabamento.
</t>
  </si>
  <si>
    <t>180202</t>
  </si>
  <si>
    <t>Alçapão de visita à caixa d´água de chapa de ferro, inclusive dobradiça, marco, alizar e fechadura e pintura</t>
  </si>
  <si>
    <t>180203</t>
  </si>
  <si>
    <t>Rampa</t>
  </si>
  <si>
    <t>180204</t>
  </si>
  <si>
    <t>Guarda corpo em tubo de aço inox, de 2" e 1", H=1,30M, com montantes à cada 1,50m, conf. projeto</t>
  </si>
  <si>
    <t>01</t>
  </si>
  <si>
    <t>010101</t>
  </si>
  <si>
    <t>Demolição de piso revestido com cerâmica</t>
  </si>
  <si>
    <t>010102</t>
  </si>
  <si>
    <t>Demolição de revestimento com azulejos</t>
  </si>
  <si>
    <t>010103</t>
  </si>
  <si>
    <t>Retirada de revestimento antigo em reboco</t>
  </si>
  <si>
    <t>010104</t>
  </si>
  <si>
    <t>Demolição de alvenaria</t>
  </si>
  <si>
    <t>010105</t>
  </si>
  <si>
    <t>Demolição manual de concreto simples (EMOP 05.001.001)</t>
  </si>
  <si>
    <t>010106</t>
  </si>
  <si>
    <t>Retirada de portas e janelas de madeira, inclusive batentes</t>
  </si>
  <si>
    <t>010107</t>
  </si>
  <si>
    <t>Retirada de esquadrias metálicas</t>
  </si>
  <si>
    <t>010108</t>
  </si>
  <si>
    <t>Retirada de aparelhos sanitários</t>
  </si>
  <si>
    <t>010109</t>
  </si>
  <si>
    <t>Retirada de bancada de pia</t>
  </si>
  <si>
    <t>010110</t>
  </si>
  <si>
    <t>Retirada de divisórias com reaproveitamento</t>
  </si>
  <si>
    <t>010111</t>
  </si>
  <si>
    <t>Retirada de pontos elétricos (luminárias, interruptores e tomadas)</t>
  </si>
  <si>
    <t>010112</t>
  </si>
  <si>
    <t>Retirada de rodapé de madeira ou cerâmica</t>
  </si>
  <si>
    <t>010113</t>
  </si>
  <si>
    <t>Remoção de forro de gesso</t>
  </si>
  <si>
    <t>010114</t>
  </si>
  <si>
    <t>Retirada de caixas/quadros elétricos</t>
  </si>
  <si>
    <t>010115</t>
  </si>
  <si>
    <t>Retirada de caixa de hidrante de parede</t>
  </si>
  <si>
    <t>010116</t>
  </si>
  <si>
    <t>Retirada de rodapé em granilite</t>
  </si>
  <si>
    <t>010117</t>
  </si>
  <si>
    <t>Demolição de piso, soleira, peitoris e escadas em mármore ou granito, exclusive regularização</t>
  </si>
  <si>
    <t>010118</t>
  </si>
  <si>
    <t>Retirada  de tubos de PVC de Esgoto e Água aparentes</t>
  </si>
  <si>
    <t>010119</t>
  </si>
  <si>
    <t>Remoção de ar condicionado tipo Split</t>
  </si>
  <si>
    <t>010120</t>
  </si>
  <si>
    <t>Retirada de fios e cabos</t>
  </si>
  <si>
    <t>010121</t>
  </si>
  <si>
    <t>Retirada de eletrodutos</t>
  </si>
  <si>
    <t>010122</t>
  </si>
  <si>
    <t>Retirada de suporte metálico de ar condicionado</t>
  </si>
  <si>
    <t>010123</t>
  </si>
  <si>
    <t>Demolição de piso granilite</t>
  </si>
  <si>
    <t>010124</t>
  </si>
  <si>
    <t>Retirada de quadro de distribuição, inclusive disjuntores, para até 24 disjuntores</t>
  </si>
  <si>
    <t>010125</t>
  </si>
  <si>
    <t>Retirada de torneiras e registros</t>
  </si>
  <si>
    <t>010126</t>
  </si>
  <si>
    <t>Remoção de vidro temperado</t>
  </si>
  <si>
    <t>010127</t>
  </si>
  <si>
    <t>Retirada de canaleta sistema x, inclusive tampa, conexões e acessórios</t>
  </si>
  <si>
    <t>010128</t>
  </si>
  <si>
    <t>Retirada de linhas frigorígenas</t>
  </si>
  <si>
    <t>010129</t>
  </si>
  <si>
    <t>Remoção de piso de madeira (assoalho e barrote), de forma manual, sem reaproveitamento. af_12/2017.</t>
  </si>
  <si>
    <t>010130</t>
  </si>
  <si>
    <t>Remoção de estrutura metálica</t>
  </si>
  <si>
    <t>010131</t>
  </si>
  <si>
    <t>Retirada de armário de madeira, sem reaproveitamento</t>
  </si>
  <si>
    <t>010201</t>
  </si>
  <si>
    <t>010202</t>
  </si>
  <si>
    <t>020101</t>
  </si>
  <si>
    <t>Índice de preço para remoção de entulho decorrente da execução de obras  (Classe A CONAMA - NBR 10.004 - Classe II-B), incluindo aluguel da caçamba, carga, transporte e descarga em área licenciada</t>
  </si>
  <si>
    <t>ESTRUTURAS</t>
  </si>
  <si>
    <t>030101</t>
  </si>
  <si>
    <t>Recuperação de concreto estrutural, inclusive retirada do concreto solto, limpeza da ferragem com escova de aço, aplicação de SIKATOP 108 ARMATEK/equivalente e recomposição dos locais danificados com SIKAGROUT/equivalente</t>
  </si>
  <si>
    <t>04</t>
  </si>
  <si>
    <t>PAREDES E PAINÉIS</t>
  </si>
  <si>
    <t>040101</t>
  </si>
  <si>
    <t>Divisória de granito com 3 cm de  espessura, assentada com argamassa de cimento e areia no traço 1:3, na cor cinza</t>
  </si>
  <si>
    <t>040201</t>
  </si>
  <si>
    <t>Verga/contraverga reta de concreto armado 10 x 5 cm, Fck = 15 MPa, inclusive forma, armação e desforma</t>
  </si>
  <si>
    <t>040301</t>
  </si>
  <si>
    <t>Alvenaria de blocos cerâmicos 10 furos 10x20x20cm, assentados c/argamassa de cimento, cal hidratada CH1 e areia traço 1:0,5:8, juntas 12mm e esp. das paredes s/revestimento, 10cm (bloco comprado na praça de Vitória, posto obra)</t>
  </si>
  <si>
    <t>040302</t>
  </si>
  <si>
    <t>Parede com placas de gesso acartonado (drywall), para uso interno, com duas faces duplas e estrutura metálica com guias duplas, com vãos. af_06/2017_p.</t>
  </si>
  <si>
    <t>040303</t>
  </si>
  <si>
    <t>Isolamento acústico c/ painel em lã de vidro e = 50mm (isover-santa marina ref psi - 30/50mm ou similar)</t>
  </si>
  <si>
    <t>040401</t>
  </si>
  <si>
    <t>Entelamento corretivo de superfície com trinca por retração ou dilatação, revestida com argamassa de cal hidratada e areia sem peneirar traço 1:3, largura da tela 10cm</t>
  </si>
  <si>
    <t>05</t>
  </si>
  <si>
    <t>ESQUADRIAS DE MADEIRA</t>
  </si>
  <si>
    <t>050101</t>
  </si>
  <si>
    <t>Marco de madeira de lei de 1ª (Peroba, Ipê, Angelim Pedra ou equivalente) com 15x3 cm de batente, nas dimensões de 0.60 x 2.10 m</t>
  </si>
  <si>
    <t>050102</t>
  </si>
  <si>
    <t>Marco de madeira de lei de 1ª (Peroba, Ipê, Angelim Pedra ou equivalente) com 15x3 cm de batente, nas dimensões de 0.80 x 2.10 m</t>
  </si>
  <si>
    <t>050103</t>
  </si>
  <si>
    <t>Marco de madeira de lei de 1ª (Peroba, Ipê, Angelim Pedra ou equivalente) com 15 x 3 cm de batente, nas dimensões de 0.90 x 2.10 m</t>
  </si>
  <si>
    <t>050201</t>
  </si>
  <si>
    <t>050301</t>
  </si>
  <si>
    <t>Porta em madeira de lei tipo angelim pedra ou equiv.c/enchimento em madeira 1a.qualidade esp. 30mm p/ pintura, inclusive alizares, dobradiças e fechadura externa em latão cromado LaFonte ou equiv., exclusive marco, nas dim.:0.60 x</t>
  </si>
  <si>
    <t>050302</t>
  </si>
  <si>
    <t>Porta em madeira de lei tipo angelim pedra ou equiv.c/enchimento em madeira 1a.qualidade esp. 30mm p/ pintura, inclusive alizares, dobradiças e fechadura externa em latão cromado LaFonte ou equiv., exclusive marco, nas dim.: 0.80</t>
  </si>
  <si>
    <t>050401</t>
  </si>
  <si>
    <t>Porta mad. de lei p/pintura c/ barra de apoio, incl. alizares, dobradiças e fechadura int. latão crom. marca de ref. La Fonte, excl. marco, dimensões 0.90 x 2.10 m</t>
  </si>
  <si>
    <t>050501</t>
  </si>
  <si>
    <t>Fornecimento e instalação de Placa de proteção em aço inox 304 de impacto para portas de acordo com a NBR9050, esp.: 0.8mm, Dim.: 40x90cm, fixada com adesivo de contato</t>
  </si>
  <si>
    <t>06</t>
  </si>
  <si>
    <t>ESQUADRIAS METÁLICAS</t>
  </si>
  <si>
    <t>060101</t>
  </si>
  <si>
    <t>Báscula para vidro em alumínio anodizado cor natural, linha 25, completa, com tranca, caixilho, alizar e  contramarco, exclusive vidro</t>
  </si>
  <si>
    <t>060102</t>
  </si>
  <si>
    <t>Porta de abrir tipo veneziana em alumínio anodizado, linha 25, completa, incl. puxador com tranca, caixilho, alizar e contramarco</t>
  </si>
  <si>
    <t>060103</t>
  </si>
  <si>
    <t>Porta de ferro, de abrir, tipo chapa lisa, com guarnições</t>
  </si>
  <si>
    <t>07</t>
  </si>
  <si>
    <t>VIDROS</t>
  </si>
  <si>
    <t>070101</t>
  </si>
  <si>
    <t>Vidro fantasia mini-boreal, com 4 mm de espessura</t>
  </si>
  <si>
    <t>070102</t>
  </si>
  <si>
    <t>Mola hidraulica de piso para porta de vidro temperado. af_01/2021.</t>
  </si>
  <si>
    <t>070103</t>
  </si>
  <si>
    <t>Porta em vidro temperado 10mm, incolor, inclusive ferragens de fixação e instalação, exclusive puxador - Rev 01_10/2021</t>
  </si>
  <si>
    <t>070104</t>
  </si>
  <si>
    <t>Puxador para porta em vidro temperado, fixado na porta - fornecimento e instalação. af_01/2020</t>
  </si>
  <si>
    <t>070105</t>
  </si>
  <si>
    <t>Visor em aluminio com vidro temperado 6mm</t>
  </si>
  <si>
    <t>070106</t>
  </si>
  <si>
    <t>Painéis em vidro temperado incolor 10mm, fixo com portas de abrir e fixados com suporte spider (conexões em aço inox) com tubos em inox para sustentação - fornecimento e instalação</t>
  </si>
  <si>
    <t>070201</t>
  </si>
  <si>
    <t>Espelho prata esp. 4 mm de espessura</t>
  </si>
  <si>
    <t>INSTALAÇÃO DO CANTEIRO DE OBRAS</t>
  </si>
  <si>
    <t>Placa de obra nas dimensões de 2.0 x 4.0 m, padrão DER</t>
  </si>
  <si>
    <t>Tapume de chapa de aço galvanizado Nr.26 USG, pintada, com 2.0m de altura, considerando utilização de 2 vezes  (com requadro de madeira 2.5 x 5.0 cm e pontalete 8 x 8 cm a cada 1m)(com utilização 2 vezes da madeira)</t>
  </si>
  <si>
    <t>Aluguel mensal container para escritório, sem banheiro, dim. 6.00x2.40m, incl.  porta, 2 janelas, abert p/ ar cond., 2 pt iluminação, 2 tomadas elét. e 1 tomada telef. Isolamento térmico (teto e paredes), piso em comp. Naval, cert</t>
  </si>
  <si>
    <t>Mobilização e desmobilização de conteiner locado para barracão de obra</t>
  </si>
  <si>
    <t>Aluguel mensal container para refeitorio, incl.  porta, 2 janelas, abert p/ ar cond., 2 pt iluminação, 2 tomadas elét. e 1 tomada telef. Isolamento térmico (paredes e teto), piso em comp. Naval pintado, cert. NR18, incl. laudo des</t>
  </si>
  <si>
    <t>Aluguel mensal container para vestiário, incl.  porta, venezianas de circulação, 1 pt iluminação, Isolamento térmico (teto), piso em comp. Naval pintado, cert. NR18, incl. laudo descontaminação.</t>
  </si>
  <si>
    <t>Aluguel mensal container sanitário, incl porta, básc, 2 ptos luz, 1 pto aterram., 3vasos, 3lavatórios, calha mictório, 6 chuveiros (1 eletrico), torn.,registros, piso comp. Naval pintado, cert NR18 e laudo descontaminação</t>
  </si>
  <si>
    <t>Aluguel mensal container para almoxarifado, incl.  porta, 2 janelas, 1 pt iluminação, Isolamento térmico (teto), piso em comp. Naval pintado, cert. NR18, incl. laudo descontaminação.</t>
  </si>
  <si>
    <t>Retirada e recolocação de Tapume de chapa de aço galvanizado h=2,00m, incl. recomposição do requadro em estrutura de madeira e acessórios de fixação, exclusive chapa</t>
  </si>
  <si>
    <t>Cercas de isolamento cor laranja, h=1.20m, fixada em pontaletes de madeira e base em concreto a cada 3m (considerando 2 utilizações)</t>
  </si>
  <si>
    <t>Locação de andaime metálico para fachada -  tipo torre (aluguel mensal)</t>
  </si>
  <si>
    <t>2</t>
  </si>
  <si>
    <t>Apicoamento de superfície com revestimento em argamassa</t>
  </si>
  <si>
    <t>Lixamento de parede com pintura antiga PVA para recebimento de nova camada de tinta</t>
  </si>
  <si>
    <t>Retirada de forro em PVC</t>
  </si>
  <si>
    <t>Demolição de divisória de granito</t>
  </si>
  <si>
    <t>Retirada de caixa de ar refrigerado, em concreto</t>
  </si>
  <si>
    <t>Demolição de placas de revestimento PAVIFLEX ou equivalente</t>
  </si>
  <si>
    <t>Remoção de revestimento de pisos com forração textil</t>
  </si>
  <si>
    <t>010132</t>
  </si>
  <si>
    <t>Retirada de grades, gradis, alambrados, cercas e portões</t>
  </si>
  <si>
    <t>010133</t>
  </si>
  <si>
    <t>Remoção de ventilador de teto</t>
  </si>
  <si>
    <t>010134</t>
  </si>
  <si>
    <t>010135</t>
  </si>
  <si>
    <t>010136</t>
  </si>
  <si>
    <t>010137</t>
  </si>
  <si>
    <t>010138</t>
  </si>
  <si>
    <t>010139</t>
  </si>
  <si>
    <t>Retirada de ar condicionado</t>
  </si>
  <si>
    <t>010140</t>
  </si>
  <si>
    <t>010141</t>
  </si>
  <si>
    <t>Retirada de goivete de perfil de alumínio anodizado cor natural tipo " U ", de 1/2"</t>
  </si>
  <si>
    <t>02</t>
  </si>
  <si>
    <t>MOVIMENTO DE TERRA</t>
  </si>
  <si>
    <t>050104</t>
  </si>
  <si>
    <t>Marco de madeira de lei de 1ª (Peroba, Ipê, Angelim Pedra ou equivalente) com 15 x 3 cm de batente, nas dimensões de 1.00 x 2.10 m</t>
  </si>
  <si>
    <t>050303</t>
  </si>
  <si>
    <t>Porta em madeira de lei tipo angelim pedra ou equiv.c/enchimento em madeira 1a.qualidade esp. 30mm p/ pintura, inclusive alizares, dobradiças e fechadura externa em latão cromado LaFonte ou equiv., exclusive marco, nas dim.:1.00 x</t>
  </si>
  <si>
    <t>Vidro plano transparente liso, com 4 mm de espessura</t>
  </si>
  <si>
    <t>TETOS E FORROS</t>
  </si>
  <si>
    <t>080101</t>
  </si>
  <si>
    <t>Chapisco com argamassa de cimento e areia média ou grossa lavada no traço 1:3, espessura 5 mm, com aplicação de aditivo promotor de aderência</t>
  </si>
  <si>
    <t>080201</t>
  </si>
  <si>
    <t>Forro de gesso acabamento tipo liso</t>
  </si>
  <si>
    <t>080202</t>
  </si>
  <si>
    <t>Forro de fibra mineral em placas de 1250 X 625 mm, E = 15 mm, borda reta, com pintura antimofo, apoiado em perfil de aço galvanizado com 24 mm de
base - Instalado</t>
  </si>
  <si>
    <t>080203</t>
  </si>
  <si>
    <t>Fornecimento e instalação de linha de sombra 3x3cm em forro de gesso</t>
  </si>
  <si>
    <t>09</t>
  </si>
  <si>
    <t>REVESTIMENTO DE PAREDES INTERNAS E EXTERNAS</t>
  </si>
  <si>
    <t>090101</t>
  </si>
  <si>
    <t>Chapisco de argamassa de cimento e areia média ou grossa lavada, no traço 1:3, espessura 5 mm</t>
  </si>
  <si>
    <t>090201</t>
  </si>
  <si>
    <t>Acabamento de alumínio com perfil de canto para arremate das paredes</t>
  </si>
  <si>
    <t>090202</t>
  </si>
  <si>
    <t>Pastilha cerâmica branca 5 x 5 cm, assentada com argamassa de cimento colante e rejunte pré-fabricado, marcas de referência Atlas, Jatobá, NGK ou equivalentwe</t>
  </si>
  <si>
    <t>090203</t>
  </si>
  <si>
    <t>Roda parede em granito branco 7x2cm, com acabamento abaulado nos dois lados</t>
  </si>
  <si>
    <t>090204</t>
  </si>
  <si>
    <t>Porcelanato polido, acabamento acetinado, dim. 60x60cm, ref. de cor CIMENTO CINZA BOLD Potobello/equiv, utilizando dupla colagem de argamassa colante para porcelanato tipo ACIII e rejunte 1mm para porcelanato</t>
  </si>
  <si>
    <t>090301</t>
  </si>
  <si>
    <t>Emboço de argamassa de cimento, cal hidratada CH1 e areia  média ou grossa lavada no traço 1:0.5:6, espessura 20 mm</t>
  </si>
  <si>
    <t>090302</t>
  </si>
  <si>
    <t>Reboco tipo paulista de argamassa de cimento, cal hidratada CH1 e areia média ou grossa lavada no traço 1:0.5:6, espessura 25 mm</t>
  </si>
  <si>
    <t>10</t>
  </si>
  <si>
    <t>PISOS INTERNOS E EXTERNOS</t>
  </si>
  <si>
    <t>100101</t>
  </si>
  <si>
    <t>Regularização de base p/ revestimento , com argamassa de cimento e areia no traço 1:5</t>
  </si>
  <si>
    <t>100201</t>
  </si>
  <si>
    <t>100301</t>
  </si>
  <si>
    <t>Soleira de granito esp. 2 cm e largura de 15 cm</t>
  </si>
  <si>
    <t>100302</t>
  </si>
  <si>
    <t>Rodapé de granito branco com aresta boleada, assentado com argamassa de cimento, cal hidratada CH1 e areia no traço 1:0,5:8, incl. rejuntamento com cimento branco, dim. 7 x 2.0cm</t>
  </si>
  <si>
    <t>100303</t>
  </si>
  <si>
    <t>Peitoril de granito cinza andorinha polido c/ pingadeira L= 15cm ESP. 2cm</t>
  </si>
  <si>
    <t>100304</t>
  </si>
  <si>
    <t>Peitoril de granito branco polido, esp 2 cm, largura 19 cm</t>
  </si>
  <si>
    <t>11</t>
  </si>
  <si>
    <t>INSTALAÇÕES HIDROSSANITÁRIAS</t>
  </si>
  <si>
    <t>110101</t>
  </si>
  <si>
    <t>Ponto de água fria (lavatório, tanque, pia de cozinha, etc...)</t>
  </si>
  <si>
    <t>110102</t>
  </si>
  <si>
    <t>Ponto com registro de pressão (chuveiro, caixa de descarga, etc...)</t>
  </si>
  <si>
    <t>110103</t>
  </si>
  <si>
    <t>Ponto para esgoto primário (vaso sanitário)</t>
  </si>
  <si>
    <t>110104</t>
  </si>
  <si>
    <t>Ponto para esgoto secundário (pia, lavatório, mictório, tanque, bidê, etc...)</t>
  </si>
  <si>
    <t>110105</t>
  </si>
  <si>
    <t>Ponto para caixa sifonada, inclusive caixa sifonada pvc 150x150x50mm com grelha em aço inox</t>
  </si>
  <si>
    <t>110106</t>
  </si>
  <si>
    <t>Ponto para ralo sifonado, inclusive ralo sifonado 100 x 40 mm c/ grelha em açõ inox</t>
  </si>
  <si>
    <t>110107</t>
  </si>
  <si>
    <t>Ponto de válvula de descarga, inclusive válvula e acabamento anti-vandalismo cromado referência Docol, Fabrimar e Deca</t>
  </si>
  <si>
    <t>110108</t>
  </si>
  <si>
    <t>Ponto com registro de gaveta, exclusive registro</t>
  </si>
  <si>
    <t>110201</t>
  </si>
  <si>
    <t>Tubo de PVC rígido soldável marrom, diâm. 25mm (3/4"), inclusive conexões</t>
  </si>
  <si>
    <t>110202</t>
  </si>
  <si>
    <t>Tubo de PVC rígido soldável branco, para esgoto, diâmetro 40mm (1 1/2"), inclusive conexões</t>
  </si>
  <si>
    <t>110203</t>
  </si>
  <si>
    <t>Isolamento térmico flexível em espuma elastomérica para tubo com diâmetro de 25mm, marca de referência armaflex ou similar</t>
  </si>
  <si>
    <t>110204</t>
  </si>
  <si>
    <t>Isolamento térmico flexível em espuma elastomérica para tubo com diâmetro de 40mm, marca de referência armaflex ou similar</t>
  </si>
  <si>
    <t>110205</t>
  </si>
  <si>
    <t>Caixa de passagem para condicionamento de ar tipo Split, com saída de dreno único na vertical</t>
  </si>
  <si>
    <t>110301</t>
  </si>
  <si>
    <t>Tubo de PVC rígido soldável marrom, diâm. 20mm (1/2"), inclusive conexões</t>
  </si>
  <si>
    <t>110302</t>
  </si>
  <si>
    <t>110303</t>
  </si>
  <si>
    <t>Tubo de PVC rigido soldável marrom, diâm. 32mm (1"), inclusive conexões</t>
  </si>
  <si>
    <t>110304</t>
  </si>
  <si>
    <t>Tubo de PVC rígido soldável marrom, diâm. 50mm (11/2"), inclusive conexões</t>
  </si>
  <si>
    <t>110305</t>
  </si>
  <si>
    <t>Tubo de PVC rígido soldável marrom, diâm. 60mm (2"), inclusive conexões</t>
  </si>
  <si>
    <t>110306</t>
  </si>
  <si>
    <t>Tubo de PVC rígido soldável marrom, diâm. 75mm (21/2"), inclusive conexões</t>
  </si>
  <si>
    <t>110401</t>
  </si>
  <si>
    <t>110402</t>
  </si>
  <si>
    <t>Tubo de PVC rígido soldável branco, para esgoto, diâmetro 50mm (2"), inclusive conexões</t>
  </si>
  <si>
    <t>110403</t>
  </si>
  <si>
    <t>Tubo de PVC rígido soldável branco, para esgoto, diâmetro 100mm (4"), inclusive conexões</t>
  </si>
  <si>
    <t>110404</t>
  </si>
  <si>
    <t>Tubo de PVC rígido soldável branco, para esgoto, diâmetro 75mm (3"), inclusive conexões</t>
  </si>
  <si>
    <t>110405</t>
  </si>
  <si>
    <t>Terminal de ventilação em PVC rígido soldável, diam. 50mm</t>
  </si>
  <si>
    <t>110406</t>
  </si>
  <si>
    <t>Terminal de ventilação em PVC rígido soldável diam. 75mm</t>
  </si>
  <si>
    <t>110501</t>
  </si>
  <si>
    <t>Abertura e fechamento de rasgos em alvenaria, para passagem de tubulações, diâm. 1/2" a 1"</t>
  </si>
  <si>
    <t>110502</t>
  </si>
  <si>
    <t>Abertura e fechamento de rasgos em alvenaria, para passagem de tubulações, diâm. 11/4" a 2"</t>
  </si>
  <si>
    <t>110503</t>
  </si>
  <si>
    <t>Abertura e fechamento de rasgos em concreto, para passagem de tubulações, diâm. 11/4" a 2"</t>
  </si>
  <si>
    <t>110504</t>
  </si>
  <si>
    <t>Furo em concreto com martelete ou rompedor pneumático manual para diâmetros menores ou iguais a 1.1/2"</t>
  </si>
  <si>
    <t>12</t>
  </si>
  <si>
    <t>INSTALAÇÕES ELÉTRICAS</t>
  </si>
  <si>
    <t>120101</t>
  </si>
  <si>
    <t>Quadro distrib. energia, embutido ou semi embutido, capac. p/ 44 disj. DIN, c/barram trif. 150A barra. neutro e terra, fab. em chapa de aço 12 USG com porta, espelho, trinco com fechad ch yale, Ref. QDETG II-44DIN-CEMAR ou equiv.</t>
  </si>
  <si>
    <t>120201</t>
  </si>
  <si>
    <t>Caixa de passagem 400x400x120mm, chapa 18, com tampa parafusada</t>
  </si>
  <si>
    <t>120202</t>
  </si>
  <si>
    <t>Caixa de embutir marca de referência Tigreflex, 4x2"</t>
  </si>
  <si>
    <t>120301</t>
  </si>
  <si>
    <t>Duto em alumínio aparente duplo (73 x 45)mm, inclusive tampa ranhurada DT 15040.00,  Branco ref.: DT 14441.00 DUTOTEC  ou equivalente</t>
  </si>
  <si>
    <t>120302</t>
  </si>
  <si>
    <t>Tampa Terminal ABS perfil 45, cor branco ref DT 49540 marca DUTOTEC ou equivalente</t>
  </si>
  <si>
    <t>120303</t>
  </si>
  <si>
    <t>Saída horizontal para eletroduto de 1 1/2"</t>
  </si>
  <si>
    <t>120304</t>
  </si>
  <si>
    <t>Caixa de derivação para canaleta metálica 45mm ref. DT 53440.00</t>
  </si>
  <si>
    <t>120305</t>
  </si>
  <si>
    <t>Porta equipamento 3 blocos cor branca DT 66844.10 marca DUTOTEC ou equivalente</t>
  </si>
  <si>
    <t>120306</t>
  </si>
  <si>
    <t>Tomada retangular tipo bloco, cor branca, ref. DUTOTEC DT 99233.10 ou equivalente</t>
  </si>
  <si>
    <t>120307</t>
  </si>
  <si>
    <t>Tomada cor branca ref. DUTOTEC DX  99233.20 ou equivalente</t>
  </si>
  <si>
    <t>120308</t>
  </si>
  <si>
    <t>Interruptor de uma tecla simples cor branca ref DX 99331.00 DUTOTEC ou equivalente</t>
  </si>
  <si>
    <t>120309</t>
  </si>
  <si>
    <t>Interruptor de uma tecla simples cor branca ref. DX 99330.00 DUTOTEC ou equivalente</t>
  </si>
  <si>
    <t>120310</t>
  </si>
  <si>
    <t>Bloco cego ref DX 99200.00, DUTOTEC ou equivalente</t>
  </si>
  <si>
    <t>120311</t>
  </si>
  <si>
    <t>Curva horizontal 90º, cor branca, ref DT 35440.00, DUTOTEC ou equivalente</t>
  </si>
  <si>
    <t>120312</t>
  </si>
  <si>
    <t>Curva Vertical 90, cor branca, ref DT 37440.00 DUTOTEC ou equivalente</t>
  </si>
  <si>
    <t>120313</t>
  </si>
  <si>
    <t>Curva vertical interna cor branca, ranhurada,  ref. DT 38046.60 DUTOTEC ou equivalente</t>
  </si>
  <si>
    <t>120314</t>
  </si>
  <si>
    <t>Adaptador para porta equipamento PLUS para duto de 45mm ref. 66945.00 ou equivalente</t>
  </si>
  <si>
    <t>120315</t>
  </si>
  <si>
    <t>Curva de inversão para eletrocalha metálica, 200x100mm, galvanizada</t>
  </si>
  <si>
    <t>120316</t>
  </si>
  <si>
    <t>Suporte de fixação de eletrocalha de 200x100mm, no teto, através de gancho vertical (1 und), porca sextavada e arruela 1/4" (2 und), vergalhão rosca total 1/4" (h=30cm),  e parabolt de 1/4" (1und)</t>
  </si>
  <si>
    <t>120317</t>
  </si>
  <si>
    <t>Septo para eletrocalha metálica lisa, pintura eletrostática de fábrica na cor branca em chapa de aço galvanizado (chapa 18), H= 100mm , 3M.</t>
  </si>
  <si>
    <t>120318</t>
  </si>
  <si>
    <t>TÊ horizontal 90º para eletrocalha metálica 200x100mm, galvanizada, ref. MEGA MG 2570 ou equivalente</t>
  </si>
  <si>
    <t>120319</t>
  </si>
  <si>
    <t>Saída horizontal para eletroduto de 3/4"</t>
  </si>
  <si>
    <t>120320</t>
  </si>
  <si>
    <t>Eletrocalha perfurada em chapa de aço galvanizado nº16, 200x100mm, sem tampa</t>
  </si>
  <si>
    <t>120321</t>
  </si>
  <si>
    <t>Tampa de encaixe para eletrocalha em chapa de aço galvanizada 18, dim. 200mm</t>
  </si>
  <si>
    <t>120322</t>
  </si>
  <si>
    <t>Saída horizontal para eletroduto de 2"</t>
  </si>
  <si>
    <t>120323</t>
  </si>
  <si>
    <t>Curva horizontal 90º para eletrocalha metálica, 200x100mm, galvanizada, ref. MEGA MG 2510</t>
  </si>
  <si>
    <t>120324</t>
  </si>
  <si>
    <t>Junção simples para eletrocalha metálica 200x100mm, galvanizada, ref. Mega MG 2760 ou equivalente</t>
  </si>
  <si>
    <t>120401</t>
  </si>
  <si>
    <t>Conector split bolt para cabo de 25 mm2</t>
  </si>
  <si>
    <t>120402</t>
  </si>
  <si>
    <t>Conector split bolt para cabo de 16 mm2</t>
  </si>
  <si>
    <t>120403</t>
  </si>
  <si>
    <t>Conector split bolt para cabo de 70 mm2</t>
  </si>
  <si>
    <t>120404</t>
  </si>
  <si>
    <t>Bucha e arruela de alumínio fundido diâmetro 20mm (3/4")</t>
  </si>
  <si>
    <t>120405</t>
  </si>
  <si>
    <t>Bucha e arruela de alumínio fundido diâmetro 40mm (1 1/2")</t>
  </si>
  <si>
    <t>120406</t>
  </si>
  <si>
    <t>Bucha e arruela de alumínio fundido diâmetro 80mm (3")</t>
  </si>
  <si>
    <t>120501</t>
  </si>
  <si>
    <t>Eletroduto de PVC rígido roscável, diâm. 3/4" (25mm), inclusive conexões</t>
  </si>
  <si>
    <t>120502</t>
  </si>
  <si>
    <t>Eletroduto de PVC rígido roscável, diâm. 1" (32mm), inclusive conexões</t>
  </si>
  <si>
    <t>120503</t>
  </si>
  <si>
    <t>Eletroduto de PVC rígido roscável, diâm. 1 1/2" (50mm), inclusive conexões</t>
  </si>
  <si>
    <t>120504</t>
  </si>
  <si>
    <t>Eletroduto de PVC rígido roscável, diâm. 2" (60mm), inclusive conexões</t>
  </si>
  <si>
    <t>120505</t>
  </si>
  <si>
    <t>Eletroduto PEAD, cor preta, diam. 2", marca ref. Kanaflex ou equivalente</t>
  </si>
  <si>
    <t>120506</t>
  </si>
  <si>
    <t>Eletroduto PEAD, cor preta, diam. 1.1/2", marca ref. Kanaflex ou equivalente</t>
  </si>
  <si>
    <t>120601</t>
  </si>
  <si>
    <t>Mini-Disjuntor monopolar 16 A, curva C - 5KA 220/127VCA (NBR IEC 60947-2), Ref. Siemens, GE, Schneider ou equivalente</t>
  </si>
  <si>
    <t>120602</t>
  </si>
  <si>
    <t>Mini-Disjuntor bipolar 25 A, curva C - 5KA 220/127VCA (NBR IEC 60947-2), Ref. Siemens, GE, Schneider ou equivalente</t>
  </si>
  <si>
    <t>120603</t>
  </si>
  <si>
    <t>Disjuntor DR bipolar 30A, corrente nominal 30 mA</t>
  </si>
  <si>
    <t>120604</t>
  </si>
  <si>
    <t>Mini-Disjuntor tripolar 80 A, curva C - 5KA 240VCA (NBR IEC 60947-2), Ref. Siemens, GE, Schneider ou equivalente</t>
  </si>
  <si>
    <t>120605</t>
  </si>
  <si>
    <t>Mini-Disjuntor bipolar 20 A, curva C - 5KA 220/127VCA (NBR IEC 60947-2), Ref. Siemens, GE, Schneider ou equivalente</t>
  </si>
  <si>
    <t>120701</t>
  </si>
  <si>
    <t>Fio de cobre termoplástico, com isolamento para 750V, seção de 2.5 mm2</t>
  </si>
  <si>
    <t>120702</t>
  </si>
  <si>
    <t>Fio ou cabo de cobre termoplástico, com isolamento para 750V, seção de 4.0 mm2</t>
  </si>
  <si>
    <t>120703</t>
  </si>
  <si>
    <t>Fio ou cabo de cobre termoplástico, com isolamento para 750V, seção de 16.0 mm2</t>
  </si>
  <si>
    <t>120704</t>
  </si>
  <si>
    <t>Cabo de cobre termoplástico, com isolamento para 750V, seção de 25.0 mm2</t>
  </si>
  <si>
    <t>120801</t>
  </si>
  <si>
    <t>Parafuso tipo lentilha 1/4" x 1/2" com porca e arruela</t>
  </si>
  <si>
    <t>120901</t>
  </si>
  <si>
    <t>Abertura e fechamento de rasgos em alvenaria, para passagem de eletrodutos diâm. 1/2" a 1"</t>
  </si>
  <si>
    <t>120902</t>
  </si>
  <si>
    <t>Abertura e fechamento de rasgos em alvenaria, para passagem de eletroduto diâm. 1 1/4"a 2"</t>
  </si>
  <si>
    <t>121001</t>
  </si>
  <si>
    <t>Ponto padrão de luz no teto - considerando eletroduto PVC rígido de 3/4" inclusive conexões (4.5m), fio isolado PVC de 2.5mm2 (16.2m) e caixa PVC 4x4" (1 und)</t>
  </si>
  <si>
    <t>121002</t>
  </si>
  <si>
    <t>Ponto padrão de tomada 2 pólos mais terra - considerando eletroduto PVC rígido de 3/4" inclusive conexões (5.0m), fio isolado PVC de 2.5mm2 (16.5m) e caixa pvc 4x2" (1 und)</t>
  </si>
  <si>
    <t>121003</t>
  </si>
  <si>
    <t>Ponto padrão de ventilador no teto - considerando eletroduto PVC rígido de 3/4" inclusive conexões (4.5m), fio isolado PVC de 2.5mm2 (21.6m) e caixa PVC 4x4" (1 und)</t>
  </si>
  <si>
    <t>121004</t>
  </si>
  <si>
    <t>Ponto padrão de interruptor de 1 tecla simples e 1 tomada dois pólos mais terra 10A/250V - considerando eletroduto PVC rígido de 3/4" inclusive conexões (4.5m), fio isolado PVC de 2.5mm2 (19.4m) e caixa PVC 4x2" (1 und)</t>
  </si>
  <si>
    <t>121005</t>
  </si>
  <si>
    <t>Ponto de antena de TV - considerando eletroduto PVC rígido de 3/4" inclusive conexões (3.0m), cabo coaxial 67 Ohms (4.5m) e caixa PVC 4x2" (1 und)</t>
  </si>
  <si>
    <t>121006</t>
  </si>
  <si>
    <t>Ponto padrão de tomada para chuveiro elétrico - considerando eletroduto PVC rígido de 3/4" inclusive conexões (9.0m), fio isolado PVC de 6.0mm2 (32.5m) e caixa PVC 4x2" (1 und)</t>
  </si>
  <si>
    <t>121007</t>
  </si>
  <si>
    <t>Ponto padrão de tomada para ar refrigerado - considerando eletroduto PVC rígido de 3/4" inclusive conexões (6.0m), fio isolado PVC de 4.0mm2 (21.6m) e caixa PVC 4x2" (1 und)</t>
  </si>
  <si>
    <t>13</t>
  </si>
  <si>
    <t>OUTRAS INSTALAÇÕES</t>
  </si>
  <si>
    <t>130101</t>
  </si>
  <si>
    <t>Cabo telefônico CI, diâmetro do condutor 50mm, 50 pares</t>
  </si>
  <si>
    <t>130201</t>
  </si>
  <si>
    <t>Hidrante de parede, com abrigo em chapa, 60x90x17cm, com suporte e mangueira 20m 63mm, adaptador rosca fêmea e engate rápido, esguicho em latão regulavel, registro globo angular 45º/ 63mm</t>
  </si>
  <si>
    <t>130202</t>
  </si>
  <si>
    <t>Extintor de incêndio de água pressurizada capacidade 2A (10L), inclusive suporte para fixação e EXCLUSIVE placa sinalizadora em PVC Fotoluminescente</t>
  </si>
  <si>
    <t>130203</t>
  </si>
  <si>
    <t>Extintor de incêndio portátil de pó químico ABC com capacidade 2A-20B:C (6 kg), inclusive suporte para fixação, EXCLUSIVE placa sinalizadora em PVC fotoluminescente</t>
  </si>
  <si>
    <t>130204</t>
  </si>
  <si>
    <t>Ponto para iluminação de emergência completo, inclusive bloco autônomo de iluminação 2x9W com tomada universal</t>
  </si>
  <si>
    <t>130205</t>
  </si>
  <si>
    <t>Placa de sinalização de segurança contra incêndio fotoluminescente (tipos "S") dim. 13x26cm, conforme projeto </t>
  </si>
  <si>
    <t>130206</t>
  </si>
  <si>
    <t>Placa de sinalização de segurança contra incêndio fotoluminescente (tipos "E") dim. 20x20cm, conforme projeto</t>
  </si>
  <si>
    <t>130207</t>
  </si>
  <si>
    <t>Cotovelo 90° de ferro galvanizado ø 65 mm (2.1/2")</t>
  </si>
  <si>
    <t>130301</t>
  </si>
  <si>
    <t>Certificação avulsa dos pontos com emissão de relatório do equipamento de teste mais de 101 pontos</t>
  </si>
  <si>
    <t>130302</t>
  </si>
  <si>
    <t>Porta equipamentos 3 blocos RJ 45, ABS cor branco, erf DT 66440.00 ref.DUTOTEC ou equivalente</t>
  </si>
  <si>
    <t>130303</t>
  </si>
  <si>
    <t>Conector RJ 45 Keystone, cor branca, ref. QM 99044.00 DUTOTEC ou equivalente</t>
  </si>
  <si>
    <t>130304</t>
  </si>
  <si>
    <t>Voice panel categoria 3 de 19" 50 pares</t>
  </si>
  <si>
    <t>130305</t>
  </si>
  <si>
    <t>Guia de Cabos Fechado Horizontal Padrão 19" - 1 U´s, inclusive fixação em Rack 19"</t>
  </si>
  <si>
    <t>130306</t>
  </si>
  <si>
    <t>Patch cord utp rj-45 nas duas pontas cat.6, - 2,50m para aplicações de voz e dados, na área de trabalho.</t>
  </si>
  <si>
    <t>130307</t>
  </si>
  <si>
    <t>Bandeja Fixação Dupla 1 U x 500mm carga máxima 20kg, inclusive fixação em Rack 19"</t>
  </si>
  <si>
    <t>130308</t>
  </si>
  <si>
    <t>Calha com 8 Tomadas 20A, inclusive fixação em rack padrão 19", com chicote de 2 metros de comprimento</t>
  </si>
  <si>
    <t>130309</t>
  </si>
  <si>
    <t>Fornecimento e instalação de Rack de Piso Fechado Padrão 19" - 44 U´s x 670mm</t>
  </si>
  <si>
    <t>130310</t>
  </si>
  <si>
    <t>Velcro Rolo 20mm - Preto</t>
  </si>
  <si>
    <t>130311</t>
  </si>
  <si>
    <t>Abraçadeira de nylon 200mm preta</t>
  </si>
  <si>
    <t>130312</t>
  </si>
  <si>
    <t>Etiqueta BROTHER M231/TZEFX-251 24mm Preto/Branco</t>
  </si>
  <si>
    <t>130313</t>
  </si>
  <si>
    <t>Fornecimento e instalação de Cabo de rede par trançado 4 pares Categoria 6</t>
  </si>
  <si>
    <t>130314</t>
  </si>
  <si>
    <t>Patch Panel 48 Portas RJ45/IDC Cat.6, inclusive fixação em Rack 19"</t>
  </si>
  <si>
    <t>130315</t>
  </si>
  <si>
    <t>Switch 48 portas RJ-45 10/100 + 2 10/100/1000, inclusive fixação em Rack 19"</t>
  </si>
  <si>
    <t>130316</t>
  </si>
  <si>
    <t>Painel de Fechamento Frontal 1 U, inclusive fixação em Rack 19"</t>
  </si>
  <si>
    <t>130317</t>
  </si>
  <si>
    <t>No Break 1400VA (980W) Senoidal, tensão de entrada: 120V e tensão de saida: 120V, Interface Port DB-9 RS-232, SmartSlot, USB, inclusive fixação em rack 19"</t>
  </si>
  <si>
    <t>130401</t>
  </si>
  <si>
    <t>Tubo de cobre com isolamento térmico - ø 1/4" esp. 9mm</t>
  </si>
  <si>
    <t>130402</t>
  </si>
  <si>
    <t>Tubo de cobre com isolamento térmico - ø 3/8" esp. 9mm</t>
  </si>
  <si>
    <t>130403</t>
  </si>
  <si>
    <t>Tubo de cobre com isolamento térmico - ø 1/2" esp. 9mm</t>
  </si>
  <si>
    <t>130404</t>
  </si>
  <si>
    <t>Emenda de tubos e conexões de cobre por processo de solda - ø 1/4" até 1/2"</t>
  </si>
  <si>
    <t>130405</t>
  </si>
  <si>
    <t>Instalação de Unidade Evaporadora e Condensadora de Ar Condicionado tipo Split Hi-Wall (Parede) de 12.000 BTU´s 220V - Ciclo Frio - Classificação A (Selo PROCEL), inclusive amortecedores vibra-stop</t>
  </si>
  <si>
    <t>130406</t>
  </si>
  <si>
    <t>Instalação de Unidade Evaporadora e Condensadora de Ar Condicionado tipo Split Hi-Wall (Parede) de 18.000 BTU´s 220V - Ciclo Frio - Classificação A (Selo PROCEL), inclusive amortecedores vibra-stop</t>
  </si>
  <si>
    <t>130407</t>
  </si>
  <si>
    <t>Instalação de Linha frigorígena para interligação do sistema de climatização incl. acessórios de fixação, fita PVC auto-aderente e cabo PP, exclusive tubos de cobre da linha liquida e sucção, espuma elastomérica flexivel e gás ref</t>
  </si>
  <si>
    <t>130408</t>
  </si>
  <si>
    <t>Tubo de cobre com isolamento térmico - ø 5/8" esp. 9mm</t>
  </si>
  <si>
    <t>130409</t>
  </si>
  <si>
    <t>Emenda de tubos e conexões de cobre por processo de solda - ø 5/8" até 7/8"</t>
  </si>
  <si>
    <t>130410</t>
  </si>
  <si>
    <t>Instalação de Unidade Evaporadora e Condensadora de Ar Condicionado tipo Split Hi-Wall (Parede) de 24.000 BTU´s 220V - Ciclo Frio - Classificação A (Selo PROCEL), inclusive amortecedores vibra-stop</t>
  </si>
  <si>
    <t>130411</t>
  </si>
  <si>
    <t>Conjunto split com capacidade nominal de 24.000BTU/h composto de unidade evaporadora tipo HiWall  e unidade condensadora com descarga frontal. Fabricante: Elgin-Modelo: HWQI24B2IA/HWQE24B2NA</t>
  </si>
  <si>
    <t>130412</t>
  </si>
  <si>
    <t>Conjunto split com capacidade nominal de 18.000BTU/h composto de unidade evaporadora tipo HiWall  e unidade condensadora com descarga frontal. Fabricante: Elgin-Modelo: HAFI18B2FA/HAFE18B2NA</t>
  </si>
  <si>
    <t>130413</t>
  </si>
  <si>
    <t>Conjunto split com capacidade nominal de 12.000BTU/h composto de unidade evaporadora tipo HiWall  e unidade condensadora com descarga frontal - Fabricante: Elgin-Modelo: HAFI12B2FA/HAFE12B2NA</t>
  </si>
  <si>
    <t>130501</t>
  </si>
  <si>
    <t>Fornecimento e Instalação do Sistema de Exaustão</t>
  </si>
  <si>
    <t>130601</t>
  </si>
  <si>
    <t>Instalação de gás em tubo galv. NBR 5590-classe pesada 20mm (3/4"), inclusive conexões</t>
  </si>
  <si>
    <t>14</t>
  </si>
  <si>
    <t>APARELHOS HIDRO-SANITÁRIOS</t>
  </si>
  <si>
    <t>140101</t>
  </si>
  <si>
    <t>Cuba louça de embutir redonda, 30cm,  L-41, completa, marcas de referência Deca, Celite ou Ideal Standard,  incl. válvula e sifão, exclusive torneira</t>
  </si>
  <si>
    <t>140102</t>
  </si>
  <si>
    <t>Lavatório de louça branca com coluna suspensa, linha Vogue Plus Confort para portadores de necessidades especiais, marca de referencia DECA, Celite ou Ideal Standart, inclusive valvula, sifão e engates, exclusive torneira</t>
  </si>
  <si>
    <t>140103</t>
  </si>
  <si>
    <t>Bacia sanitária de louça branca, com caixa acoplada duplo acionamento, marca de ref. Deca Linha Ravena ou equivalente, inclusive assento plástico e acessórios de fixação</t>
  </si>
  <si>
    <t>140104</t>
  </si>
  <si>
    <t>Bacia sifonada de louça branca sem abertura frontal para portadores de necessidades especiais, Vogue Plus Conforto - Linha Conforto, mod P510, incl. assento poliester, ref.AP51,marca de ref. Deca ou equivalente, sem abertura front</t>
  </si>
  <si>
    <t>140105</t>
  </si>
  <si>
    <t>Dispenser de plástico ABS branco para sabonete líquido, marcas de referência JSN, Iramax, Sólimp ou equivalente, com reservatório, fixado com parafusos e buchas</t>
  </si>
  <si>
    <t>140106</t>
  </si>
  <si>
    <t>Porta toalha de papel em inox ref. JSN ou equivalente</t>
  </si>
  <si>
    <t>140107</t>
  </si>
  <si>
    <t>Papeleira de parede em metal cromado sem tampa, incluso fixação. af_01/2020.</t>
  </si>
  <si>
    <t>140108</t>
  </si>
  <si>
    <t>Saboneteira de parede em metal cromado, incluso fixação. af_01/2020.</t>
  </si>
  <si>
    <t>140201</t>
  </si>
  <si>
    <t>Bancada em granito branco esp.2cm, apoiada em cantoneira 1.1/2"x1.1/2"x3/16" c/ tratamento antiferruginoso e pint. esmalte sintético, testeira de 5cm, acab. Semi-boleado excl. roda-banca</t>
  </si>
  <si>
    <t>140202</t>
  </si>
  <si>
    <t>Rodabancada em granito branco, esp. 2cm, h=10,0cm, acabamento polido com borda boleda, assentado com argamassa de cimento, cal hidratada e areia, incluindo rejuntamento com cimento branco</t>
  </si>
  <si>
    <t>140301</t>
  </si>
  <si>
    <t>Torneira para tanque, marcas de referência Fabrimar, Deca ou Docol.</t>
  </si>
  <si>
    <t>140302</t>
  </si>
  <si>
    <t>Torneira de parede articulável acabamento cromado, marcas de ref. Fabrimar, Deca, Docol ou equivalente</t>
  </si>
  <si>
    <t>140303</t>
  </si>
  <si>
    <t>Torneira de pressão com acionamento manual e fechamento automatico, cromada diâm. 1/2", para lavatório, marcas de referência acquapress Fabrimar, presmatic  Docol, Deca ou equivalente</t>
  </si>
  <si>
    <t>140304</t>
  </si>
  <si>
    <t>Registro de pressão com canopla cromada diam. 15mm (1/2"), marcas de referência Fabrimar, Deca ou Docol</t>
  </si>
  <si>
    <t>140305</t>
  </si>
  <si>
    <t>Registro de gaveta com canopla cromada diam 32mm (11/4"), marcas de referência Fabrimar, Deca ou Docol</t>
  </si>
  <si>
    <t>140401</t>
  </si>
  <si>
    <t>Tanque simples de aço inox Fischer, mod. TQ1-S AISI 304, ou equivalente nas marcas Metalpress ou Mekal, inclusive válvula de metal 1 1/4"  e sifão cromado 2", excl. torneira</t>
  </si>
  <si>
    <t>140402</t>
  </si>
  <si>
    <t>Ducha manual Acqua jet , linha Aquarius, com registro ref.C 2195, marcas de referência Fabrimar, Deca ou Docol</t>
  </si>
  <si>
    <t>140403</t>
  </si>
  <si>
    <t>Cabide simples de um gancho, linha Versailles, ref. 08, acabamento cromado, da Moldenox, Docol ou Deca</t>
  </si>
  <si>
    <t>140404</t>
  </si>
  <si>
    <t>Cuba em aço inox nº 02(dim.560x340x150)mm, marcas de referência Franke, Strake, tramontina, inclusive válvula de metal 31/2"  e sifão cromado 1 x 1/2", excl. torneira</t>
  </si>
  <si>
    <t>140501</t>
  </si>
  <si>
    <t>Barra de apoio reta em aço inox 304 p/ portadores de necessidades especiais (NBR 9050), largura 80 cm</t>
  </si>
  <si>
    <t>140502</t>
  </si>
  <si>
    <t>Barra de apoio reta em aço inox 304 p/ portadores de necessidades especiais (NBR 9050), largura 40 cm</t>
  </si>
  <si>
    <t>APARELHOS ELÉTRICOS</t>
  </si>
  <si>
    <t>150101</t>
  </si>
  <si>
    <t>Tomada padrão brasileiro linha branca, NBR 14136 2 polos + terra 10A/250V, com placa 4x2"</t>
  </si>
  <si>
    <t>150102</t>
  </si>
  <si>
    <t>Tomada padrão brasileiro linha branca, NBR 14136 2 polos + terra 20A/250V, com placa 4x2"</t>
  </si>
  <si>
    <t>150103</t>
  </si>
  <si>
    <t>Interruptor de uma tecla simples 10A/250V e uma tomada 3 polos 10A/250V, padrão brasileiro, NBR 14136, linha branca, com placa 4x2"</t>
  </si>
  <si>
    <t>150201</t>
  </si>
  <si>
    <t>Ventilador de teto base madeira sem alojamento para luminária, ref. Tron ou equivalente,  com comando de interruptor simples, sem dimer para regulagem de velocidade</t>
  </si>
  <si>
    <t>150301</t>
  </si>
  <si>
    <t>Chuveiro elétrico tipo ducha Lorenzet ou Corona</t>
  </si>
  <si>
    <t>150401</t>
  </si>
  <si>
    <t>Luminária embutir compl., corpo ch. aço pintada branca, refletor,aletas parabólicas alum.alta pureza e refletância nclusive 4 lâmpadas LED T8 9W temp. de cor 5000k - Ref.CE416AL-N - AMES, 6026 - LUMAVI OU EQUIVALENTE</t>
  </si>
  <si>
    <t>16</t>
  </si>
  <si>
    <t>PINTURA</t>
  </si>
  <si>
    <t>160101</t>
  </si>
  <si>
    <t>Emassamento de paredes e forros, com duas demãos de massa acrílica, marcas de referência Suvinil, Coral ou Metalatex</t>
  </si>
  <si>
    <t>160102</t>
  </si>
  <si>
    <t>Pintura com tinta acrílica, marcas de referência Suvinil, Coral ou Metalatex, inclusive selador acrílico, em paredes e forros, a três demãos</t>
  </si>
  <si>
    <t>160201</t>
  </si>
  <si>
    <t>Pintura com verniz brilhante, linha Premium, marcas de referência Suvinil, Coral ou Metalatex, em madeira, a três demãos</t>
  </si>
  <si>
    <t>17</t>
  </si>
  <si>
    <t>SERVIÇOS COMPLEMENTARES EXTERNOS</t>
  </si>
  <si>
    <t>Regularização de base p/ revestimento cerâmico, com argamassa de cimento e areia no traço 1:5, espessura 3cm</t>
  </si>
  <si>
    <t>100202</t>
  </si>
  <si>
    <t>Piso em concreto fck=25MPa, esp.=12 cm, armado c/ tela Q138, concret camada única traço bombeável c/ brita n. 1, acab. sup. c/ rotoalisador, juntas c/ corte serra diamant. preench. c/ mastique, base 5cm brita 1 e resina endur.</t>
  </si>
  <si>
    <t>100203</t>
  </si>
  <si>
    <t>Piso argamassa alta resistência tipo granilite ou equiv de qualidade comprovada, esp de 10mm, com juntas plástica em quadros de 1m, na cor natural, com acabamento polido mecanizado, inclusive regularização e=3.0cm</t>
  </si>
  <si>
    <t>100204</t>
  </si>
  <si>
    <t>Fornecimento e instalação de Piso vinilico em manta 2mm, linha IQ Optima ref. 3242857 cor azul - Tarkett Fademac ou equivalente</t>
  </si>
  <si>
    <t>100205</t>
  </si>
  <si>
    <t>Piso elevado com estrutura em aço, composto por pedestais e longarinas af_09/2020</t>
  </si>
  <si>
    <t>110601</t>
  </si>
  <si>
    <t>Tubo PVC rígido para esgoto no diâmetro de 100mm incluindo escavação e aterro com areia</t>
  </si>
  <si>
    <t>110602</t>
  </si>
  <si>
    <t>Tubo PVC rígido para esgoto no diâmetro de 150mm incluindo escavação e aterro com areia</t>
  </si>
  <si>
    <t>110701</t>
  </si>
  <si>
    <t>Caixa de areia em alv. de bloco de concreto 9x19x39, dim. 60x60cm e Hmáx=1m, c/ tampa em ferro fundido, lastro de concreto esp. 10cm, revest. int. c/ chapisco e reboco impermeabilizado, incl. escavação e reaterro</t>
  </si>
  <si>
    <t>110702</t>
  </si>
  <si>
    <t>Caixa sifonada especial em alv. bloco concr. 9x19x39cm, dim. 60x60cm e Hmáx=1m. c/ tampa em ferro fundido, lastro conc. esp.10cm, revest. int. c/ chap. e reboco imperm., incl. esc, reaterro e curva curta c/ visita e plug pvc 100mm</t>
  </si>
  <si>
    <t>110703</t>
  </si>
  <si>
    <t>Caixa de gordura em alv. bloco 9x19x39cm, dim. 60x60cm e Hmáx=1.0m, c/ tampa de ferro fundido, lastro concr. esp. 10cm, revest. intern. c/ chapisco e reboco impermeab., escavação, reaterro e parede int. em concreto</t>
  </si>
  <si>
    <t>130102</t>
  </si>
  <si>
    <t>Caixa de telefone em chapa de aço padrão TELEBRAS do tipo CIE-7 1500x1500x150 mm</t>
  </si>
  <si>
    <t>130103</t>
  </si>
  <si>
    <t>Organização de caixa de telefone em chapa de aço padrão TELEBRAS,   inclusive substituição de Bloco de engate, bastidor e anéis guia.</t>
  </si>
  <si>
    <t>130104</t>
  </si>
  <si>
    <t>Cabo telefônico ctp-apl-50 50 pares instalado em entrada de edificação - fornecimento e instalação</t>
  </si>
  <si>
    <t>130414</t>
  </si>
  <si>
    <t>Instalação de Unidade Evaporadora e Condensadora de Ar Condicionado tipo Split Hi-Wall (Parede) de 9.000 BTU´s 220V - Ciclo Frio - Classificação A (Selo PROCEL), inclusive amortecedores vibra-stop</t>
  </si>
  <si>
    <t>130415</t>
  </si>
  <si>
    <t>Instalação de Unidade Evaporadora e Condensadora de Ar Condicionado tipo Split Hi-Wall (Parede) de 36.000 BTU´s 220V - Ciclo Frio - Classificação A (Selo PROCEL), inclusive amortecedores vibra-stop</t>
  </si>
  <si>
    <t>130416</t>
  </si>
  <si>
    <t>Conjunto split com capacidade nominal de 9.000BTU/h composto de unidade evaporadora tipo HiWall  e unidade condensadora com descarga frontal - Fabricante: Elgin-Modelo: HAQI09B2FA/HAQE09BSNA</t>
  </si>
  <si>
    <t>130417</t>
  </si>
  <si>
    <t>Fornecimento de Unidade Evaporadora e Condensadora de Ar Condicionado tipo Split Hi-Wall de 36.000 BTU´s 220V - Modelo Frio, inclusive amortecedores vibra-stop</t>
  </si>
  <si>
    <t>15</t>
  </si>
  <si>
    <t>Fornecimento de catraca, tipo Pedestal Mecânica Bidirecional, da Ponto System ou similar, inclusive frete.</t>
  </si>
  <si>
    <t>SERVIÇOS NÃO PLANILHADOS 2° ADITIVO</t>
  </si>
  <si>
    <t>SUB TOTAL 39</t>
  </si>
  <si>
    <t>SISTEMA DE EXAUSTÃO</t>
  </si>
  <si>
    <t>Renovador de ar compacto para parede, dotado de filtro M5, 127V/F+N - 17W, modelo SPLITVENT, fabricante SICFLUX ou equivalente, conforme projeto.</t>
  </si>
  <si>
    <t>Difusor com regulador de vazão redondo, diâm. 100mm, em plástico, modelo RVA 100, marca de referência SICFLUX</t>
  </si>
  <si>
    <t>Ventilador turbo axial em linha diam. 200mm, vazão de ar livre de 1.040 m3/h- 127V/F+N - 90W, modelo Maxx 200, marca de referência Sicflux ou equivalente, conforme projeto</t>
  </si>
  <si>
    <t>Ventilador turbo axial em linha diam. 100mm, vazão de ar livre de 248 m3/h- 127V/F+N - 90W, modelo Maxx 100, marca de referência Sicflux ou equivalente, conforme projeto</t>
  </si>
  <si>
    <t>Gabinete de ventilação metálico com filtro G4+M5 - colarinho circular diâm. 250mm - vazão de ar 1290m3/h, para pressão estática 10mmCA, 220V/F+N+T - 173W Modelo: FH250, Fabricante SICFLUX ou equivalente</t>
  </si>
  <si>
    <t>Grelha de alumínio aletas fixas e inclinadas 150x150mm, Modelo AR-A, Fabricante TROX ou equivalente.</t>
  </si>
  <si>
    <t>Gabinete plástico com filtro G4+M5 - colarinho diâm. 200mm - FABRICANTE SICFLUX MODELO: FILBOXRED 200 ou equivalente</t>
  </si>
  <si>
    <t>Grelha de alumínio aletas fixas e inclinadas 350x150mm, Modelo AR-A, Fabricante TROX ou equivalente.</t>
  </si>
  <si>
    <t>Fornecimento e instalação de grelha de porta indevassável em alumínio anodizado, dupla moldura, dim. 325 x 325mm</t>
  </si>
  <si>
    <t>Exaustor compacto de forro diâm. 100mm, ref.: Sonora 11, com grelha circular de plástico diâm. 100mm ref. S100, da SICFLUX ou similar - fornecimento e instalação</t>
  </si>
  <si>
    <t>Duto flexível de polietileno/PVC, estruturado com arame de aço, diâm. 100mm</t>
  </si>
  <si>
    <t>Tubo PVC Rígido soldável, dn 100 mm, fornecido e instalado em condutor horizontal fixado na laje do teto com fita perfurada metálica a cada metro</t>
  </si>
  <si>
    <t>Duto de ar confeccionado em chapa de aço galvanizado, com sistema de vedação estanque, montado com sistema flangeado e isolado termicamente com manta de lã de rocha - chapa bitola #26</t>
  </si>
  <si>
    <t>Caixa de passagem de alvenaria de blocos de concreto 9x19x39cm, dimensões de 40x40x50cm, com revestimento interno em chapisco e reboco, tampa de concreto esp.5cm e lastro de brita 5 cm</t>
  </si>
  <si>
    <t>Arrancamento e reassentamento de paralelepipedos sobre coxim de areia</t>
  </si>
  <si>
    <t>Eletroduto PEAD, cor preta, diam. 3", marca ref. Kanaflex ou equivalente</t>
  </si>
  <si>
    <t>Caixa para telefone padrão TELEMAR, dim. 1070 x 520 x 500 mm, com tampa de ferro tipo R2, assentada com argamassa de cimento, cal e areia</t>
  </si>
  <si>
    <t>Fornecimento e montagem de estrutura metálica para fixação de esquadrias, inclusive sistema de tratamento de superficie e pintura. (academia e auditório)</t>
  </si>
  <si>
    <t>Projetor externo de LED potência 200W, vida útil superior a 25.000 h, IP 65, temperatura de cor entre 5000K e 6500K (branco frio), cód. 435185, Ultra ou 11356, marcas de referência Brilia, Led Star, Kian ou equivalente</t>
  </si>
  <si>
    <t>Luminária plafon redondo Ref. PLAFON TASCHIBRA DOWNLIGHT LED MAX 25W REDONDO EMBUTIR ou equivalente - fornecimento e instalação (Central 01 e 02)</t>
  </si>
  <si>
    <t>Cabo de cobre termoplástico, com isolamento para 1000V, seção de 300.0 mm2-Entrada</t>
  </si>
  <si>
    <t xml:space="preserve">Cabo de cobre termoplástico, com isolamento para 1000V, seção de 95.0 mm2 - alimentação do QDLF-1 e QDLF-2 (Primeiro Pavimento);  QDGBT (Térreo);Terceiro andar  </t>
  </si>
  <si>
    <t xml:space="preserve">Cabo de cobre termoplástico, com isolamento para 1000V, seção de 50 mm2 -QDLF-1; QDLF-2; QDLF-2 para QDAC-2 (Primeiro Pavimento) QDGBT (Térreo);  Segundo andar; Terceiro andar  </t>
  </si>
  <si>
    <t>Cabo de cobre termoplástico, com isolamento para 1000V, seção de 35.0 mm2 -QDGBT  para QD-AC (Térreo)</t>
  </si>
  <si>
    <t>Eletroduto PEAD, cor preta, diam. 4", marca ref. Kanaflex ou equivalente</t>
  </si>
  <si>
    <t>Painel geral de baixa tensão QGBT (1400x800x400)mm completo conforme diagrama unifilar  e normas ABNT NBRIEC 60439-1  N°DO PROJETO: ELE0226C; N°DA PRANCHA: 01/01</t>
  </si>
  <si>
    <t>QDGBT - Quadro de distribuição geral do térreo, completo conforme diagrama unifilar  e normas ABNT NBR IEC 60439-1 N°DO PROJETO: ELE0226B; N°DA PRANCHA: 03/04</t>
  </si>
  <si>
    <t>QD-AC - Quadro de distribuição ar condicionado do térreo, completo conforme diagrama unifilar  e normas ABNT NBR IEC 60439-1 N°DO PROJETO: ELE0226B; N°DA PRANCHA: 04/04</t>
  </si>
  <si>
    <t>QDLF-1 - Quadro de distribuição geral do 1º Pavimento, completo conforme diagrama unifilar  e normas ABNT NBR IEC 60439-1 N°DO PROJETO: ELE0226; N°DA PRANCHA: 02/05</t>
  </si>
  <si>
    <t>QDLF-2 - Quadro de distribuição geral do 1º Pavimento, completo conforme diagrama unifilar  e normas ABNT NBR IEC 60439-1 N°DO PROJETO: ELE0226; N°DA PRANCHA: 03/05</t>
  </si>
  <si>
    <t>QDAC-1 - Quadro de distribuição ar condicionado do 1º Pavimento, completo conforme diagrama unifilar  e normas ABNT NBR IEC 60439-1 N°DO PROJETO: ELE0226B; N°DA PRANCHA: 04/05</t>
  </si>
  <si>
    <t>QDAC-2 - Quadro de distribuição ar condicionado do 1º Pavimento, completo conforme diagrama unifilar  e normas ABNT NBR IEC 60439-1 N°DO PROJETO: ELE0226B; N°DA PRANCHA: 04/05</t>
  </si>
  <si>
    <t xml:space="preserve">QPGERADOR - Quadro geral do 2º Pavimento, completo conforme diagrama unifilar  e normas ABNT NBR </t>
  </si>
  <si>
    <t>QDG-2º PAV. - Quadro de distribuição geral do 2º Pavimento, completo conforme diagrama unifilar  e normas ABNT NBR IEC 60439-1</t>
  </si>
  <si>
    <t>QDG-3º PAV. - Quadro de distribuição geral do 3º Pavimento, completo conforme diagrama unifilar  e normas ABNT NBR IEC 60439-1</t>
  </si>
  <si>
    <t>Fio de cobre termoplástico, com isolamento para 750V, seção de 1.5 mm2</t>
  </si>
  <si>
    <t>Fio ou cabo de cobre termoplástico, com isolamento para 750V, seção de 6.0 mm2</t>
  </si>
  <si>
    <t>Porta em chapa galvanizada lisa, dupla, 1,55mm, tipo giro, 1 folha, requadro em cantoneira 11/4"x3/16", barra chata 1"x3/16" com puxador, fechadura tetra anti-furto com 3 ferrolhos móveis e gonzo 1".  - (Portas do cofre, recepção/entrada delegacia de armas e cozinha)</t>
  </si>
  <si>
    <t>Bancada em granito preto São Gabriel esp.2cm, apoiada em cantoneira 1.1/2"x1.1/2"x3/16" c/ tratamento antiferruginoso e pint. esmalte sintético, acab. semi-boleado excl. roda-banca (recepção de entrada e delegacia de armas)</t>
  </si>
  <si>
    <t>Piso em placas de granito branco siena polido, esp. 2 cm, assentados e rejuntados com argamassa pré-fabricada. Escada acesso conselho</t>
  </si>
  <si>
    <t>Revestimento em ACM anti-chama esp. 4mm , inclusive estrutura metálica auxiliar e cores conforme projeto</t>
  </si>
  <si>
    <t>Pintura com tinta esmalte sintético, marcas de referência Suvinil, Coral ou Metalatex, a duas demãos, inclusive fundo anticorrosivo a uma demão, em metal</t>
  </si>
  <si>
    <t>Piso em placas de granito preto são gabriel polido, esp. 2 cm, assentados e rejuntados com argamassa pré-fabricada (muretas)</t>
  </si>
  <si>
    <t>Porta em madeira de lei, de correr, lisa inclusive batente e ferragens.</t>
  </si>
  <si>
    <t>SERVIÇOS PLANILHADOS 1º ADITIVO</t>
  </si>
  <si>
    <t>PRAZO VIGÊNCIA</t>
  </si>
  <si>
    <t>36 meses</t>
  </si>
  <si>
    <t>Objeto:  CONTRATO de PRESTAÇÃO DE  SERVIÇOS DE REFORMA PREDIAL, NO TÉRREO E 1º ANDAR - PRÉDIO CENTRAL 02 - POLÍCIA CIVIL – PCES, COM FORNECIMENTO DE MÃO-DE-OBRA E MATERIAIS.</t>
  </si>
  <si>
    <t>Forro de fibra mineral em placas de 1250 X 625 mm, E = 15 mm, borda reta, com pintura antimofo, apoiado em perfil de aço galvanizado com 24 mm de base - Instalado</t>
  </si>
  <si>
    <t>01/10/2025 a 27/10/2025</t>
  </si>
  <si>
    <t>PLANILHA DE MEDIÇÃO - ULTIMA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</si>
</sst>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R$&quot;\ #,##0.00;[Red]\-&quot;R$&quot;\ #,##0.00"/>
    <numFmt numFmtId="43" formatCode="_-* #,##0.00_-;\-* #,##0.00_-;_-* &quot;-&quot;??_-;_-@_-"/>
    <numFmt numFmtId="164" formatCode="0.000%"/>
    <numFmt numFmtId="165" formatCode="mm/yy"/>
    <numFmt numFmtId="166" formatCode="_(* #,##0.00_);_(* \(#,##0.00\);_(* \-??_);_(@_)"/>
    <numFmt numFmtId="167" formatCode="#,##0.00;[Red]#,##0.00"/>
    <numFmt numFmtId="168" formatCode="&quot;R$ &quot;#,##0.00"/>
    <numFmt numFmtId="169" formatCode="#,##0.00_ ;\-#,##0.00\ "/>
    <numFmt numFmtId="170" formatCode="_(* #,##0.00_);_(* \(#,##0.00\);_(* &quot;-&quot;??_);_(@_)"/>
    <numFmt numFmtId="171" formatCode="_-* #,##0.000_-;\-* #,##0.000_-;_-* &quot;-&quot;??_-;_-@_-"/>
    <numFmt numFmtId="172" formatCode="_(* #,##0.0000_);_(* \(#,##0.0000\);_(* &quot;-&quot;??_);_(@_)"/>
    <numFmt numFmtId="173" formatCode="_-* #,##0.000_-;\-* #,##0.000_-;_-* &quot;-&quot;???_-;_-@_-"/>
    <numFmt numFmtId="174" formatCode="_(* #,##0.000_);_(* \(#,##0.000\);_(* &quot;-&quot;??_);_(@_)"/>
    <numFmt numFmtId="175" formatCode="00000"/>
    <numFmt numFmtId="176" formatCode="0.0%"/>
    <numFmt numFmtId="177" formatCode="#,##0.00;[Red]\(#,##0.00\)"/>
  </numFmts>
  <fonts count="70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404040"/>
      <name val="Calibri Light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8"/>
      <color rgb="FF000000"/>
      <name val="Tahoma"/>
      <family val="2"/>
    </font>
    <font>
      <vertAlign val="superscript"/>
      <sz val="11"/>
      <color rgb="FF000000"/>
      <name val="Calibri"/>
      <family val="2"/>
    </font>
    <font>
      <sz val="1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Arial"/>
      <family val="2"/>
    </font>
    <font>
      <b/>
      <sz val="10"/>
      <name val="Calibri"/>
      <family val="2"/>
      <scheme val="minor"/>
    </font>
    <font>
      <b/>
      <sz val="9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23"/>
      </patternFill>
    </fill>
    <fill>
      <patternFill patternType="solid">
        <fgColor theme="0" tint="-0.14999847407452621"/>
        <bgColor indexed="23"/>
      </patternFill>
    </fill>
    <fill>
      <patternFill patternType="solid">
        <fgColor theme="0" tint="-0.249977111117893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249977111117893"/>
      </patternFill>
    </fill>
  </fills>
  <borders count="1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9">
    <xf numFmtId="0" fontId="0" fillId="0" borderId="0"/>
    <xf numFmtId="0" fontId="15" fillId="0" borderId="0"/>
    <xf numFmtId="166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>
      <alignment vertical="top"/>
    </xf>
    <xf numFmtId="17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>
      <alignment vertical="top"/>
    </xf>
    <xf numFmtId="170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94" applyNumberFormat="0" applyFill="0" applyAlignment="0" applyProtection="0"/>
    <xf numFmtId="0" fontId="49" fillId="0" borderId="95" applyNumberFormat="0" applyFill="0" applyAlignment="0" applyProtection="0"/>
    <xf numFmtId="0" fontId="50" fillId="0" borderId="96" applyNumberFormat="0" applyFill="0" applyAlignment="0" applyProtection="0"/>
    <xf numFmtId="0" fontId="50" fillId="0" borderId="0" applyNumberFormat="0" applyFill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3" fillId="16" borderId="0" applyNumberFormat="0" applyBorder="0" applyAlignment="0" applyProtection="0"/>
    <xf numFmtId="0" fontId="54" fillId="17" borderId="97" applyNumberFormat="0" applyAlignment="0" applyProtection="0"/>
    <xf numFmtId="0" fontId="55" fillId="18" borderId="98" applyNumberFormat="0" applyAlignment="0" applyProtection="0"/>
    <xf numFmtId="0" fontId="56" fillId="18" borderId="97" applyNumberFormat="0" applyAlignment="0" applyProtection="0"/>
    <xf numFmtId="0" fontId="57" fillId="0" borderId="99" applyNumberFormat="0" applyFill="0" applyAlignment="0" applyProtection="0"/>
    <xf numFmtId="0" fontId="58" fillId="19" borderId="100" applyNumberFormat="0" applyAlignment="0" applyProtection="0"/>
    <xf numFmtId="0" fontId="59" fillId="0" borderId="0" applyNumberFormat="0" applyFill="0" applyBorder="0" applyAlignment="0" applyProtection="0"/>
    <xf numFmtId="0" fontId="26" fillId="20" borderId="101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102" applyNumberFormat="0" applyFill="0" applyAlignment="0" applyProtection="0"/>
    <xf numFmtId="0" fontId="62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62" fillId="36" borderId="0" applyNumberFormat="0" applyBorder="0" applyAlignment="0" applyProtection="0"/>
    <xf numFmtId="0" fontId="62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62" fillId="44" borderId="0" applyNumberFormat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26" fillId="0" borderId="0"/>
  </cellStyleXfs>
  <cellXfs count="627">
    <xf numFmtId="0" fontId="0" fillId="0" borderId="0" xfId="0"/>
    <xf numFmtId="0" fontId="2" fillId="0" borderId="5" xfId="0" applyFont="1" applyBorder="1" applyAlignment="1">
      <alignment horizontal="left" vertical="center"/>
    </xf>
    <xf numFmtId="0" fontId="0" fillId="0" borderId="8" xfId="0" applyBorder="1" applyAlignment="1">
      <alignment vertical="top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justify" vertical="center"/>
    </xf>
    <xf numFmtId="0" fontId="4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right" vertical="center"/>
    </xf>
    <xf numFmtId="4" fontId="0" fillId="0" borderId="0" xfId="0" applyNumberFormat="1"/>
    <xf numFmtId="4" fontId="8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justify" vertical="center"/>
    </xf>
    <xf numFmtId="0" fontId="10" fillId="0" borderId="5" xfId="0" applyFont="1" applyBorder="1" applyAlignment="1">
      <alignment horizontal="left" vertical="center"/>
    </xf>
    <xf numFmtId="8" fontId="0" fillId="0" borderId="0" xfId="0" applyNumberFormat="1"/>
    <xf numFmtId="8" fontId="4" fillId="0" borderId="8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10" fontId="8" fillId="2" borderId="4" xfId="0" applyNumberFormat="1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/>
    <xf numFmtId="0" fontId="17" fillId="0" borderId="30" xfId="1" applyFont="1" applyBorder="1" applyAlignment="1">
      <alignment horizontal="center" vertical="center"/>
    </xf>
    <xf numFmtId="164" fontId="17" fillId="0" borderId="30" xfId="1" applyNumberFormat="1" applyFont="1" applyBorder="1" applyAlignment="1">
      <alignment horizontal="center" vertical="center"/>
    </xf>
    <xf numFmtId="165" fontId="17" fillId="0" borderId="29" xfId="1" applyNumberFormat="1" applyFont="1" applyBorder="1" applyAlignment="1">
      <alignment horizontal="center" vertical="center"/>
    </xf>
    <xf numFmtId="165" fontId="17" fillId="0" borderId="30" xfId="1" applyNumberFormat="1" applyFont="1" applyBorder="1" applyAlignment="1">
      <alignment horizontal="center" vertical="center"/>
    </xf>
    <xf numFmtId="0" fontId="15" fillId="0" borderId="31" xfId="1" applyBorder="1" applyAlignment="1">
      <alignment horizontal="center" vertical="center" wrapText="1"/>
    </xf>
    <xf numFmtId="0" fontId="15" fillId="0" borderId="30" xfId="1" applyBorder="1" applyAlignment="1">
      <alignment vertical="center" wrapText="1"/>
    </xf>
    <xf numFmtId="166" fontId="0" fillId="0" borderId="30" xfId="2" applyFont="1" applyFill="1" applyBorder="1" applyAlignment="1" applyProtection="1">
      <alignment vertical="center" wrapText="1"/>
    </xf>
    <xf numFmtId="10" fontId="0" fillId="0" borderId="30" xfId="3" applyNumberFormat="1" applyFont="1" applyFill="1" applyBorder="1" applyAlignment="1" applyProtection="1">
      <alignment vertical="center" wrapText="1"/>
    </xf>
    <xf numFmtId="39" fontId="15" fillId="0" borderId="30" xfId="1" applyNumberFormat="1" applyBorder="1" applyAlignment="1">
      <alignment horizontal="right" vertical="center"/>
    </xf>
    <xf numFmtId="39" fontId="15" fillId="0" borderId="27" xfId="1" applyNumberFormat="1" applyBorder="1" applyAlignment="1">
      <alignment horizontal="right" vertical="center"/>
    </xf>
    <xf numFmtId="39" fontId="15" fillId="0" borderId="32" xfId="1" applyNumberFormat="1" applyBorder="1" applyAlignment="1">
      <alignment horizontal="right" vertical="center"/>
    </xf>
    <xf numFmtId="0" fontId="18" fillId="0" borderId="31" xfId="1" applyFont="1" applyBorder="1" applyAlignment="1">
      <alignment horizontal="center" vertical="center" wrapText="1"/>
    </xf>
    <xf numFmtId="0" fontId="18" fillId="0" borderId="30" xfId="1" applyFont="1" applyBorder="1" applyAlignment="1">
      <alignment vertical="center" wrapText="1"/>
    </xf>
    <xf numFmtId="4" fontId="19" fillId="0" borderId="30" xfId="2" applyNumberFormat="1" applyFont="1" applyFill="1" applyBorder="1" applyAlignment="1" applyProtection="1">
      <alignment vertical="center" wrapText="1"/>
    </xf>
    <xf numFmtId="10" fontId="19" fillId="0" borderId="30" xfId="3" applyNumberFormat="1" applyFont="1" applyFill="1" applyBorder="1" applyAlignment="1" applyProtection="1">
      <alignment vertical="center" wrapText="1"/>
    </xf>
    <xf numFmtId="4" fontId="19" fillId="0" borderId="33" xfId="2" applyNumberFormat="1" applyFont="1" applyFill="1" applyBorder="1" applyAlignment="1" applyProtection="1">
      <alignment vertical="center" wrapText="1"/>
    </xf>
    <xf numFmtId="167" fontId="19" fillId="0" borderId="33" xfId="1" applyNumberFormat="1" applyFont="1" applyBorder="1" applyAlignment="1">
      <alignment horizontal="right" vertical="center"/>
    </xf>
    <xf numFmtId="167" fontId="15" fillId="0" borderId="0" xfId="1" applyNumberFormat="1"/>
    <xf numFmtId="166" fontId="19" fillId="0" borderId="30" xfId="2" applyFont="1" applyFill="1" applyBorder="1" applyAlignment="1" applyProtection="1">
      <alignment vertical="center" wrapText="1"/>
    </xf>
    <xf numFmtId="10" fontId="19" fillId="5" borderId="29" xfId="1" applyNumberFormat="1" applyFont="1" applyFill="1" applyBorder="1" applyAlignment="1">
      <alignment horizontal="right" vertical="center"/>
    </xf>
    <xf numFmtId="10" fontId="19" fillId="5" borderId="30" xfId="1" applyNumberFormat="1" applyFont="1" applyFill="1" applyBorder="1" applyAlignment="1">
      <alignment horizontal="right" vertical="center"/>
    </xf>
    <xf numFmtId="39" fontId="19" fillId="0" borderId="30" xfId="1" applyNumberFormat="1" applyFont="1" applyBorder="1" applyAlignment="1">
      <alignment horizontal="right" vertical="center"/>
    </xf>
    <xf numFmtId="39" fontId="19" fillId="0" borderId="27" xfId="1" applyNumberFormat="1" applyFont="1" applyBorder="1" applyAlignment="1">
      <alignment horizontal="right" vertical="center"/>
    </xf>
    <xf numFmtId="39" fontId="19" fillId="0" borderId="32" xfId="1" applyNumberFormat="1" applyFont="1" applyBorder="1" applyAlignment="1">
      <alignment horizontal="right" vertical="center"/>
    </xf>
    <xf numFmtId="0" fontId="15" fillId="0" borderId="31" xfId="1" applyBorder="1" applyAlignment="1">
      <alignment vertical="center"/>
    </xf>
    <xf numFmtId="0" fontId="17" fillId="0" borderId="30" xfId="1" applyFont="1" applyBorder="1" applyAlignment="1">
      <alignment vertical="center"/>
    </xf>
    <xf numFmtId="168" fontId="17" fillId="0" borderId="30" xfId="2" applyNumberFormat="1" applyFont="1" applyFill="1" applyBorder="1" applyAlignment="1" applyProtection="1">
      <alignment vertical="center"/>
    </xf>
    <xf numFmtId="10" fontId="17" fillId="0" borderId="30" xfId="3" applyNumberFormat="1" applyFont="1" applyFill="1" applyBorder="1" applyAlignment="1" applyProtection="1">
      <alignment vertical="center"/>
    </xf>
    <xf numFmtId="10" fontId="17" fillId="0" borderId="27" xfId="3" applyNumberFormat="1" applyFont="1" applyFill="1" applyBorder="1" applyAlignment="1" applyProtection="1">
      <alignment vertical="center"/>
    </xf>
    <xf numFmtId="10" fontId="17" fillId="0" borderId="32" xfId="3" applyNumberFormat="1" applyFont="1" applyFill="1" applyBorder="1" applyAlignment="1" applyProtection="1">
      <alignment vertical="center"/>
    </xf>
    <xf numFmtId="0" fontId="15" fillId="6" borderId="31" xfId="1" applyFill="1" applyBorder="1" applyAlignment="1">
      <alignment vertical="center"/>
    </xf>
    <xf numFmtId="164" fontId="19" fillId="6" borderId="30" xfId="1" applyNumberFormat="1" applyFont="1" applyFill="1" applyBorder="1" applyAlignment="1">
      <alignment horizontal="center" vertical="center"/>
    </xf>
    <xf numFmtId="39" fontId="19" fillId="6" borderId="30" xfId="1" applyNumberFormat="1" applyFont="1" applyFill="1" applyBorder="1" applyAlignment="1">
      <alignment horizontal="center" vertical="center"/>
    </xf>
    <xf numFmtId="39" fontId="15" fillId="0" borderId="0" xfId="1" applyNumberFormat="1"/>
    <xf numFmtId="0" fontId="19" fillId="6" borderId="27" xfId="1" applyFont="1" applyFill="1" applyBorder="1" applyAlignment="1">
      <alignment vertical="center"/>
    </xf>
    <xf numFmtId="4" fontId="19" fillId="6" borderId="32" xfId="1" applyNumberFormat="1" applyFont="1" applyFill="1" applyBorder="1" applyAlignment="1">
      <alignment horizontal="right" vertical="center"/>
    </xf>
    <xf numFmtId="166" fontId="19" fillId="6" borderId="30" xfId="2" applyFont="1" applyFill="1" applyBorder="1" applyAlignment="1" applyProtection="1">
      <alignment horizontal="center" vertical="center"/>
    </xf>
    <xf numFmtId="10" fontId="19" fillId="6" borderId="30" xfId="3" applyNumberFormat="1" applyFont="1" applyFill="1" applyBorder="1" applyAlignment="1" applyProtection="1">
      <alignment horizontal="center" vertical="center"/>
    </xf>
    <xf numFmtId="0" fontId="15" fillId="7" borderId="31" xfId="1" applyFill="1" applyBorder="1" applyAlignment="1">
      <alignment vertical="center"/>
    </xf>
    <xf numFmtId="0" fontId="19" fillId="7" borderId="30" xfId="1" applyFont="1" applyFill="1" applyBorder="1" applyAlignment="1">
      <alignment vertical="center"/>
    </xf>
    <xf numFmtId="4" fontId="19" fillId="7" borderId="30" xfId="1" applyNumberFormat="1" applyFont="1" applyFill="1" applyBorder="1" applyAlignment="1">
      <alignment horizontal="right" vertical="center"/>
    </xf>
    <xf numFmtId="166" fontId="19" fillId="7" borderId="30" xfId="2" applyFont="1" applyFill="1" applyBorder="1" applyAlignment="1" applyProtection="1">
      <alignment horizontal="center" vertical="center"/>
    </xf>
    <xf numFmtId="39" fontId="19" fillId="7" borderId="30" xfId="1" applyNumberFormat="1" applyFont="1" applyFill="1" applyBorder="1" applyAlignment="1">
      <alignment horizontal="center" vertical="center"/>
    </xf>
    <xf numFmtId="169" fontId="15" fillId="0" borderId="0" xfId="1" applyNumberFormat="1"/>
    <xf numFmtId="0" fontId="15" fillId="7" borderId="34" xfId="1" applyFill="1" applyBorder="1" applyAlignment="1">
      <alignment vertical="center"/>
    </xf>
    <xf numFmtId="0" fontId="19" fillId="7" borderId="33" xfId="1" applyFont="1" applyFill="1" applyBorder="1" applyAlignment="1">
      <alignment vertical="center"/>
    </xf>
    <xf numFmtId="0" fontId="19" fillId="7" borderId="33" xfId="1" applyFont="1" applyFill="1" applyBorder="1" applyAlignment="1">
      <alignment horizontal="right" vertical="center"/>
    </xf>
    <xf numFmtId="9" fontId="19" fillId="7" borderId="33" xfId="3" applyFont="1" applyFill="1" applyBorder="1" applyAlignment="1" applyProtection="1">
      <alignment horizontal="center" vertical="center"/>
    </xf>
    <xf numFmtId="10" fontId="19" fillId="7" borderId="33" xfId="3" applyNumberFormat="1" applyFont="1" applyFill="1" applyBorder="1" applyAlignment="1" applyProtection="1">
      <alignment horizontal="center" vertical="center"/>
    </xf>
    <xf numFmtId="43" fontId="15" fillId="0" borderId="0" xfId="1" applyNumberFormat="1"/>
    <xf numFmtId="167" fontId="19" fillId="0" borderId="35" xfId="1" applyNumberFormat="1" applyFont="1" applyBorder="1" applyAlignment="1">
      <alignment horizontal="right" vertical="center"/>
    </xf>
    <xf numFmtId="165" fontId="17" fillId="0" borderId="40" xfId="1" applyNumberFormat="1" applyFont="1" applyBorder="1" applyAlignment="1">
      <alignment horizontal="center" vertical="center"/>
    </xf>
    <xf numFmtId="39" fontId="15" fillId="0" borderId="40" xfId="1" applyNumberFormat="1" applyBorder="1" applyAlignment="1">
      <alignment horizontal="right" vertical="center"/>
    </xf>
    <xf numFmtId="167" fontId="19" fillId="0" borderId="41" xfId="1" applyNumberFormat="1" applyFont="1" applyBorder="1" applyAlignment="1">
      <alignment horizontal="right" vertical="center"/>
    </xf>
    <xf numFmtId="10" fontId="19" fillId="5" borderId="42" xfId="1" applyNumberFormat="1" applyFont="1" applyFill="1" applyBorder="1" applyAlignment="1">
      <alignment horizontal="right" vertical="center"/>
    </xf>
    <xf numFmtId="10" fontId="19" fillId="5" borderId="40" xfId="1" applyNumberFormat="1" applyFont="1" applyFill="1" applyBorder="1" applyAlignment="1">
      <alignment horizontal="right" vertical="center"/>
    </xf>
    <xf numFmtId="39" fontId="19" fillId="0" borderId="40" xfId="1" applyNumberFormat="1" applyFont="1" applyBorder="1" applyAlignment="1">
      <alignment horizontal="right" vertical="center"/>
    </xf>
    <xf numFmtId="10" fontId="17" fillId="0" borderId="40" xfId="3" applyNumberFormat="1" applyFont="1" applyFill="1" applyBorder="1" applyAlignment="1" applyProtection="1">
      <alignment vertical="center"/>
    </xf>
    <xf numFmtId="39" fontId="19" fillId="6" borderId="40" xfId="1" applyNumberFormat="1" applyFont="1" applyFill="1" applyBorder="1" applyAlignment="1">
      <alignment horizontal="center" vertical="center"/>
    </xf>
    <xf numFmtId="10" fontId="19" fillId="6" borderId="40" xfId="3" applyNumberFormat="1" applyFont="1" applyFill="1" applyBorder="1" applyAlignment="1" applyProtection="1">
      <alignment horizontal="center" vertical="center"/>
    </xf>
    <xf numFmtId="39" fontId="19" fillId="7" borderId="40" xfId="1" applyNumberFormat="1" applyFont="1" applyFill="1" applyBorder="1" applyAlignment="1">
      <alignment horizontal="center" vertical="center"/>
    </xf>
    <xf numFmtId="10" fontId="19" fillId="7" borderId="41" xfId="3" applyNumberFormat="1" applyFont="1" applyFill="1" applyBorder="1" applyAlignment="1" applyProtection="1">
      <alignment horizontal="center" vertical="center"/>
    </xf>
    <xf numFmtId="2" fontId="23" fillId="0" borderId="0" xfId="7" applyNumberFormat="1" applyFont="1">
      <alignment vertical="top"/>
    </xf>
    <xf numFmtId="2" fontId="24" fillId="0" borderId="0" xfId="7" applyNumberFormat="1" applyFont="1">
      <alignment vertical="top"/>
    </xf>
    <xf numFmtId="0" fontId="23" fillId="0" borderId="0" xfId="7" applyFont="1">
      <alignment vertical="top"/>
    </xf>
    <xf numFmtId="170" fontId="24" fillId="0" borderId="10" xfId="8" applyFont="1" applyFill="1" applyBorder="1" applyAlignment="1">
      <alignment horizontal="center" vertical="center"/>
    </xf>
    <xf numFmtId="2" fontId="24" fillId="0" borderId="15" xfId="7" applyNumberFormat="1" applyFont="1" applyBorder="1" applyAlignment="1">
      <alignment horizontal="center" vertical="center"/>
    </xf>
    <xf numFmtId="0" fontId="20" fillId="9" borderId="15" xfId="7" applyFont="1" applyFill="1" applyBorder="1" applyAlignment="1">
      <alignment horizontal="center" wrapText="1"/>
    </xf>
    <xf numFmtId="0" fontId="20" fillId="9" borderId="15" xfId="7" applyFont="1" applyFill="1" applyBorder="1" applyAlignment="1">
      <alignment wrapText="1"/>
    </xf>
    <xf numFmtId="170" fontId="24" fillId="9" borderId="15" xfId="8" applyFont="1" applyFill="1" applyBorder="1" applyAlignment="1">
      <alignment horizontal="right" vertical="top" wrapText="1"/>
    </xf>
    <xf numFmtId="2" fontId="24" fillId="9" borderId="15" xfId="7" applyNumberFormat="1" applyFont="1" applyFill="1" applyBorder="1" applyAlignment="1">
      <alignment horizontal="right" vertical="top"/>
    </xf>
    <xf numFmtId="2" fontId="24" fillId="0" borderId="15" xfId="7" applyNumberFormat="1" applyFont="1" applyBorder="1" applyAlignment="1">
      <alignment horizontal="right" vertical="center"/>
    </xf>
    <xf numFmtId="0" fontId="20" fillId="0" borderId="49" xfId="7" applyFont="1" applyBorder="1" applyAlignment="1">
      <alignment horizontal="center" wrapText="1"/>
    </xf>
    <xf numFmtId="0" fontId="20" fillId="0" borderId="49" xfId="7" applyFont="1" applyBorder="1" applyAlignment="1">
      <alignment wrapText="1"/>
    </xf>
    <xf numFmtId="170" fontId="24" fillId="0" borderId="49" xfId="8" applyFont="1" applyFill="1" applyBorder="1" applyAlignment="1">
      <alignment horizontal="right" vertical="top" wrapText="1"/>
    </xf>
    <xf numFmtId="2" fontId="24" fillId="0" borderId="49" xfId="7" applyNumberFormat="1" applyFont="1" applyBorder="1" applyAlignment="1">
      <alignment horizontal="right" vertical="top"/>
    </xf>
    <xf numFmtId="0" fontId="20" fillId="0" borderId="50" xfId="7" applyFont="1" applyBorder="1" applyAlignment="1">
      <alignment horizontal="center" wrapText="1"/>
    </xf>
    <xf numFmtId="0" fontId="20" fillId="0" borderId="50" xfId="7" applyFont="1" applyBorder="1" applyAlignment="1">
      <alignment wrapText="1"/>
    </xf>
    <xf numFmtId="170" fontId="24" fillId="0" borderId="50" xfId="8" applyFont="1" applyFill="1" applyBorder="1" applyAlignment="1">
      <alignment horizontal="right" vertical="top" wrapText="1"/>
    </xf>
    <xf numFmtId="2" fontId="24" fillId="0" borderId="50" xfId="7" applyNumberFormat="1" applyFont="1" applyBorder="1" applyAlignment="1">
      <alignment horizontal="right" vertical="top"/>
    </xf>
    <xf numFmtId="170" fontId="23" fillId="0" borderId="50" xfId="8" applyFont="1" applyFill="1" applyBorder="1" applyAlignment="1">
      <alignment horizontal="right" vertical="top" wrapText="1"/>
    </xf>
    <xf numFmtId="2" fontId="23" fillId="0" borderId="15" xfId="7" applyNumberFormat="1" applyFont="1" applyBorder="1" applyAlignment="1">
      <alignment horizontal="right" vertical="top"/>
    </xf>
    <xf numFmtId="0" fontId="15" fillId="0" borderId="50" xfId="7" applyBorder="1" applyAlignment="1">
      <alignment horizontal="center" wrapText="1"/>
    </xf>
    <xf numFmtId="2" fontId="23" fillId="0" borderId="15" xfId="7" applyNumberFormat="1" applyFont="1" applyBorder="1">
      <alignment vertical="top"/>
    </xf>
    <xf numFmtId="0" fontId="15" fillId="0" borderId="55" xfId="7" applyBorder="1" applyAlignment="1">
      <alignment horizontal="center" wrapText="1"/>
    </xf>
    <xf numFmtId="0" fontId="15" fillId="10" borderId="15" xfId="7" applyFill="1" applyBorder="1" applyAlignment="1">
      <alignment horizontal="center" wrapText="1"/>
    </xf>
    <xf numFmtId="0" fontId="20" fillId="10" borderId="15" xfId="7" applyFont="1" applyFill="1" applyBorder="1" applyAlignment="1">
      <alignment wrapText="1"/>
    </xf>
    <xf numFmtId="170" fontId="23" fillId="10" borderId="15" xfId="8" applyFont="1" applyFill="1" applyBorder="1" applyAlignment="1">
      <alignment horizontal="right" vertical="top" wrapText="1"/>
    </xf>
    <xf numFmtId="170" fontId="24" fillId="10" borderId="15" xfId="8" applyFont="1" applyFill="1" applyBorder="1" applyAlignment="1">
      <alignment horizontal="right" vertical="top" wrapText="1"/>
    </xf>
    <xf numFmtId="0" fontId="15" fillId="0" borderId="43" xfId="7" applyBorder="1" applyAlignment="1">
      <alignment horizontal="center" wrapText="1"/>
    </xf>
    <xf numFmtId="0" fontId="15" fillId="0" borderId="43" xfId="7" applyBorder="1" applyAlignment="1">
      <alignment wrapText="1"/>
    </xf>
    <xf numFmtId="2" fontId="23" fillId="0" borderId="43" xfId="7" applyNumberFormat="1" applyFont="1" applyBorder="1" applyAlignment="1">
      <alignment horizontal="right" vertical="top" wrapText="1"/>
    </xf>
    <xf numFmtId="170" fontId="23" fillId="0" borderId="43" xfId="8" applyFont="1" applyFill="1" applyBorder="1" applyAlignment="1">
      <alignment horizontal="right" vertical="top" wrapText="1"/>
    </xf>
    <xf numFmtId="4" fontId="23" fillId="0" borderId="43" xfId="8" applyNumberFormat="1" applyFont="1" applyFill="1" applyBorder="1" applyAlignment="1">
      <alignment horizontal="right" vertical="top" wrapText="1"/>
    </xf>
    <xf numFmtId="4" fontId="24" fillId="0" borderId="43" xfId="7" applyNumberFormat="1" applyFont="1" applyBorder="1" applyAlignment="1">
      <alignment horizontal="right" vertical="top"/>
    </xf>
    <xf numFmtId="49" fontId="23" fillId="0" borderId="0" xfId="7" applyNumberFormat="1" applyFont="1" applyAlignment="1">
      <alignment horizontal="center" vertical="top" wrapText="1"/>
    </xf>
    <xf numFmtId="170" fontId="23" fillId="0" borderId="0" xfId="8" applyFont="1" applyFill="1" applyAlignment="1">
      <alignment vertical="top"/>
    </xf>
    <xf numFmtId="2" fontId="23" fillId="0" borderId="0" xfId="8" applyNumberFormat="1" applyFont="1" applyFill="1" applyAlignment="1">
      <alignment horizontal="center" vertical="top"/>
    </xf>
    <xf numFmtId="0" fontId="24" fillId="0" borderId="0" xfId="7" applyFo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5" fillId="0" borderId="49" xfId="4" applyFont="1" applyBorder="1" applyAlignment="1">
      <alignment horizontal="center" vertical="center" wrapText="1"/>
    </xf>
    <xf numFmtId="0" fontId="25" fillId="0" borderId="49" xfId="4" applyFont="1" applyBorder="1" applyAlignment="1">
      <alignment horizontal="left" vertical="center" wrapText="1"/>
    </xf>
    <xf numFmtId="4" fontId="25" fillId="0" borderId="49" xfId="5" applyNumberFormat="1" applyFont="1" applyFill="1" applyBorder="1" applyAlignment="1">
      <alignment horizontal="center" vertical="center" wrapText="1"/>
    </xf>
    <xf numFmtId="4" fontId="18" fillId="0" borderId="49" xfId="5" applyNumberFormat="1" applyFont="1" applyFill="1" applyBorder="1" applyAlignment="1">
      <alignment horizontal="center" vertical="center" wrapText="1"/>
    </xf>
    <xf numFmtId="170" fontId="24" fillId="0" borderId="50" xfId="8" applyFont="1" applyFill="1" applyBorder="1" applyAlignment="1">
      <alignment horizontal="center" vertical="center" wrapText="1"/>
    </xf>
    <xf numFmtId="170" fontId="24" fillId="0" borderId="50" xfId="8" applyFont="1" applyFill="1" applyBorder="1" applyAlignment="1">
      <alignment horizontal="right" vertical="center" wrapText="1"/>
    </xf>
    <xf numFmtId="0" fontId="20" fillId="0" borderId="50" xfId="7" applyFont="1" applyBorder="1" applyAlignment="1">
      <alignment horizontal="center" vertical="center" wrapText="1"/>
    </xf>
    <xf numFmtId="0" fontId="20" fillId="0" borderId="50" xfId="7" applyFont="1" applyBorder="1" applyAlignment="1">
      <alignment vertical="center" wrapText="1"/>
    </xf>
    <xf numFmtId="9" fontId="23" fillId="0" borderId="50" xfId="10" applyFont="1" applyFill="1" applyBorder="1" applyAlignment="1">
      <alignment horizontal="right" vertical="top" wrapText="1"/>
    </xf>
    <xf numFmtId="170" fontId="24" fillId="9" borderId="46" xfId="8" applyFont="1" applyFill="1" applyBorder="1" applyAlignment="1">
      <alignment horizontal="right" vertical="top" wrapText="1"/>
    </xf>
    <xf numFmtId="170" fontId="24" fillId="11" borderId="50" xfId="8" applyFont="1" applyFill="1" applyBorder="1" applyAlignment="1">
      <alignment horizontal="center" vertical="center" wrapText="1"/>
    </xf>
    <xf numFmtId="170" fontId="23" fillId="0" borderId="0" xfId="8" applyFont="1" applyFill="1" applyAlignment="1">
      <alignment horizontal="center" vertical="top"/>
    </xf>
    <xf numFmtId="0" fontId="15" fillId="0" borderId="50" xfId="7" applyBorder="1" applyAlignment="1">
      <alignment horizontal="right" wrapText="1"/>
    </xf>
    <xf numFmtId="0" fontId="30" fillId="0" borderId="50" xfId="7" applyFont="1" applyBorder="1" applyAlignment="1">
      <alignment wrapText="1"/>
    </xf>
    <xf numFmtId="0" fontId="28" fillId="0" borderId="50" xfId="7" applyFont="1" applyBorder="1" applyAlignment="1">
      <alignment horizontal="right" wrapText="1"/>
    </xf>
    <xf numFmtId="0" fontId="30" fillId="0" borderId="50" xfId="7" applyFont="1" applyBorder="1" applyAlignment="1">
      <alignment horizontal="right" wrapText="1"/>
    </xf>
    <xf numFmtId="2" fontId="23" fillId="0" borderId="50" xfId="7" applyNumberFormat="1" applyFont="1" applyBorder="1" applyAlignment="1">
      <alignment horizontal="right" vertical="center"/>
    </xf>
    <xf numFmtId="8" fontId="23" fillId="0" borderId="0" xfId="7" applyNumberFormat="1" applyFont="1">
      <alignment vertical="top"/>
    </xf>
    <xf numFmtId="9" fontId="23" fillId="0" borderId="0" xfId="10" applyFont="1" applyFill="1" applyAlignment="1">
      <alignment vertical="top"/>
    </xf>
    <xf numFmtId="10" fontId="23" fillId="0" borderId="0" xfId="10" applyNumberFormat="1" applyFont="1" applyFill="1" applyAlignment="1">
      <alignment vertical="top"/>
    </xf>
    <xf numFmtId="4" fontId="23" fillId="0" borderId="0" xfId="7" applyNumberFormat="1" applyFont="1">
      <alignment vertical="top"/>
    </xf>
    <xf numFmtId="170" fontId="24" fillId="0" borderId="69" xfId="8" applyFont="1" applyFill="1" applyBorder="1" applyAlignment="1">
      <alignment horizontal="right" vertical="top" wrapText="1"/>
    </xf>
    <xf numFmtId="9" fontId="23" fillId="0" borderId="69" xfId="10" applyFont="1" applyFill="1" applyBorder="1" applyAlignment="1">
      <alignment horizontal="right" vertical="top" wrapText="1"/>
    </xf>
    <xf numFmtId="2" fontId="24" fillId="0" borderId="70" xfId="7" applyNumberFormat="1" applyFont="1" applyBorder="1" applyAlignment="1">
      <alignment horizontal="right" vertical="top"/>
    </xf>
    <xf numFmtId="0" fontId="28" fillId="0" borderId="68" xfId="7" applyFont="1" applyBorder="1" applyAlignment="1">
      <alignment horizontal="center" wrapText="1"/>
    </xf>
    <xf numFmtId="9" fontId="23" fillId="0" borderId="50" xfId="10" applyFont="1" applyFill="1" applyBorder="1" applyAlignment="1">
      <alignment horizontal="center" vertical="top" wrapText="1"/>
    </xf>
    <xf numFmtId="170" fontId="23" fillId="0" borderId="0" xfId="8" applyFont="1" applyFill="1" applyBorder="1" applyAlignment="1">
      <alignment horizontal="right" vertical="top" wrapText="1"/>
    </xf>
    <xf numFmtId="170" fontId="24" fillId="0" borderId="0" xfId="8" applyFont="1" applyFill="1" applyBorder="1" applyAlignment="1">
      <alignment horizontal="center" vertical="center" wrapText="1"/>
    </xf>
    <xf numFmtId="2" fontId="23" fillId="0" borderId="50" xfId="7" applyNumberFormat="1" applyFont="1" applyBorder="1" applyAlignment="1">
      <alignment horizontal="right" vertical="top"/>
    </xf>
    <xf numFmtId="170" fontId="24" fillId="11" borderId="50" xfId="8" applyFont="1" applyFill="1" applyBorder="1" applyAlignment="1">
      <alignment horizontal="right" vertical="top" wrapText="1"/>
    </xf>
    <xf numFmtId="4" fontId="23" fillId="10" borderId="15" xfId="7" applyNumberFormat="1" applyFont="1" applyFill="1" applyBorder="1" applyAlignment="1">
      <alignment horizontal="right" vertical="top"/>
    </xf>
    <xf numFmtId="170" fontId="23" fillId="0" borderId="0" xfId="8" applyFont="1" applyFill="1" applyAlignment="1">
      <alignment horizontal="center" vertical="center"/>
    </xf>
    <xf numFmtId="170" fontId="24" fillId="0" borderId="0" xfId="8" applyFont="1" applyFill="1" applyAlignment="1">
      <alignment horizontal="center" vertical="top"/>
    </xf>
    <xf numFmtId="9" fontId="24" fillId="11" borderId="50" xfId="10" applyFont="1" applyFill="1" applyBorder="1" applyAlignment="1">
      <alignment horizontal="center" vertical="top" wrapText="1"/>
    </xf>
    <xf numFmtId="0" fontId="20" fillId="11" borderId="50" xfId="7" applyFont="1" applyFill="1" applyBorder="1" applyAlignment="1">
      <alignment horizontal="right" wrapText="1"/>
    </xf>
    <xf numFmtId="171" fontId="23" fillId="11" borderId="50" xfId="9" applyNumberFormat="1" applyFont="1" applyFill="1" applyBorder="1" applyAlignment="1">
      <alignment horizontal="right" vertical="top" wrapText="1"/>
    </xf>
    <xf numFmtId="0" fontId="23" fillId="11" borderId="50" xfId="10" applyNumberFormat="1" applyFont="1" applyFill="1" applyBorder="1" applyAlignment="1">
      <alignment horizontal="right" vertical="top" wrapText="1"/>
    </xf>
    <xf numFmtId="170" fontId="23" fillId="11" borderId="50" xfId="8" applyFont="1" applyFill="1" applyBorder="1" applyAlignment="1">
      <alignment horizontal="right" vertical="top" wrapText="1"/>
    </xf>
    <xf numFmtId="2" fontId="23" fillId="11" borderId="50" xfId="7" applyNumberFormat="1" applyFont="1" applyFill="1" applyBorder="1" applyAlignment="1">
      <alignment horizontal="right" vertical="top"/>
    </xf>
    <xf numFmtId="43" fontId="23" fillId="0" borderId="50" xfId="9" applyFont="1" applyFill="1" applyBorder="1" applyAlignment="1">
      <alignment vertical="top" wrapText="1"/>
    </xf>
    <xf numFmtId="0" fontId="15" fillId="0" borderId="50" xfId="7" applyBorder="1" applyAlignment="1">
      <alignment horizontal="right" vertical="center" wrapText="1"/>
    </xf>
    <xf numFmtId="43" fontId="23" fillId="0" borderId="50" xfId="10" applyNumberFormat="1" applyFont="1" applyFill="1" applyBorder="1" applyAlignment="1">
      <alignment horizontal="right" vertical="top" wrapText="1"/>
    </xf>
    <xf numFmtId="0" fontId="20" fillId="0" borderId="56" xfId="7" applyFont="1" applyBorder="1" applyAlignment="1">
      <alignment horizontal="center" wrapText="1"/>
    </xf>
    <xf numFmtId="0" fontId="30" fillId="0" borderId="56" xfId="7" applyFont="1" applyBorder="1" applyAlignment="1">
      <alignment horizontal="right" wrapText="1"/>
    </xf>
    <xf numFmtId="170" fontId="24" fillId="0" borderId="56" xfId="8" applyFont="1" applyFill="1" applyBorder="1" applyAlignment="1">
      <alignment horizontal="right" vertical="top" wrapText="1"/>
    </xf>
    <xf numFmtId="43" fontId="23" fillId="0" borderId="56" xfId="10" applyNumberFormat="1" applyFont="1" applyFill="1" applyBorder="1" applyAlignment="1">
      <alignment horizontal="right" vertical="top" wrapText="1"/>
    </xf>
    <xf numFmtId="2" fontId="23" fillId="0" borderId="56" xfId="7" applyNumberFormat="1" applyFont="1" applyBorder="1" applyAlignment="1">
      <alignment horizontal="right" vertical="top"/>
    </xf>
    <xf numFmtId="14" fontId="0" fillId="0" borderId="0" xfId="0" applyNumberFormat="1" applyAlignment="1">
      <alignment horizontal="center"/>
    </xf>
    <xf numFmtId="170" fontId="24" fillId="0" borderId="55" xfId="8" applyFont="1" applyFill="1" applyBorder="1" applyAlignment="1">
      <alignment horizontal="center" vertical="center" wrapText="1"/>
    </xf>
    <xf numFmtId="172" fontId="24" fillId="10" borderId="15" xfId="8" applyNumberFormat="1" applyFont="1" applyFill="1" applyBorder="1" applyAlignment="1">
      <alignment horizontal="right" vertical="top" wrapText="1"/>
    </xf>
    <xf numFmtId="43" fontId="24" fillId="0" borderId="50" xfId="9" applyFont="1" applyFill="1" applyBorder="1" applyAlignment="1">
      <alignment vertical="top" wrapText="1"/>
    </xf>
    <xf numFmtId="43" fontId="24" fillId="0" borderId="49" xfId="9" applyFont="1" applyFill="1" applyBorder="1" applyAlignment="1">
      <alignment horizontal="center" vertical="center" wrapText="1"/>
    </xf>
    <xf numFmtId="43" fontId="24" fillId="11" borderId="50" xfId="8" applyNumberFormat="1" applyFont="1" applyFill="1" applyBorder="1" applyAlignment="1">
      <alignment horizontal="center" vertical="center" wrapText="1"/>
    </xf>
    <xf numFmtId="43" fontId="24" fillId="0" borderId="50" xfId="7" applyNumberFormat="1" applyFont="1" applyBorder="1" applyAlignment="1">
      <alignment horizontal="right" vertical="center"/>
    </xf>
    <xf numFmtId="2" fontId="24" fillId="0" borderId="47" xfId="7" applyNumberFormat="1" applyFont="1" applyBorder="1" applyAlignment="1">
      <alignment horizontal="center" vertical="center"/>
    </xf>
    <xf numFmtId="2" fontId="24" fillId="9" borderId="46" xfId="7" applyNumberFormat="1" applyFont="1" applyFill="1" applyBorder="1" applyAlignment="1">
      <alignment horizontal="right" vertical="top"/>
    </xf>
    <xf numFmtId="170" fontId="24" fillId="0" borderId="13" xfId="8" applyFont="1" applyFill="1" applyBorder="1" applyAlignment="1">
      <alignment horizontal="center" vertical="center"/>
    </xf>
    <xf numFmtId="0" fontId="20" fillId="9" borderId="46" xfId="7" applyFont="1" applyFill="1" applyBorder="1" applyAlignment="1">
      <alignment horizontal="center" wrapText="1"/>
    </xf>
    <xf numFmtId="0" fontId="20" fillId="9" borderId="46" xfId="7" applyFont="1" applyFill="1" applyBorder="1" applyAlignment="1">
      <alignment wrapText="1"/>
    </xf>
    <xf numFmtId="2" fontId="24" fillId="0" borderId="75" xfId="7" applyNumberFormat="1" applyFont="1" applyBorder="1" applyAlignment="1">
      <alignment horizontal="center" vertical="center"/>
    </xf>
    <xf numFmtId="2" fontId="24" fillId="0" borderId="76" xfId="7" applyNumberFormat="1" applyFont="1" applyBorder="1" applyAlignment="1">
      <alignment horizontal="center" vertical="center"/>
    </xf>
    <xf numFmtId="49" fontId="23" fillId="8" borderId="0" xfId="7" applyNumberFormat="1" applyFont="1" applyFill="1" applyAlignment="1">
      <alignment horizontal="center" vertical="top" wrapText="1"/>
    </xf>
    <xf numFmtId="170" fontId="31" fillId="8" borderId="0" xfId="8" applyFont="1" applyFill="1" applyBorder="1" applyAlignment="1">
      <alignment vertical="top" wrapText="1"/>
    </xf>
    <xf numFmtId="170" fontId="31" fillId="8" borderId="0" xfId="8" applyFont="1" applyFill="1" applyBorder="1" applyAlignment="1">
      <alignment vertical="top"/>
    </xf>
    <xf numFmtId="170" fontId="31" fillId="8" borderId="0" xfId="8" applyFont="1" applyFill="1" applyBorder="1" applyAlignment="1">
      <alignment horizontal="left" vertical="top"/>
    </xf>
    <xf numFmtId="170" fontId="32" fillId="8" borderId="0" xfId="8" applyFont="1" applyFill="1" applyBorder="1" applyAlignment="1">
      <alignment horizontal="left" vertical="top"/>
    </xf>
    <xf numFmtId="2" fontId="32" fillId="8" borderId="0" xfId="8" applyNumberFormat="1" applyFont="1" applyFill="1" applyBorder="1" applyAlignment="1">
      <alignment horizontal="left" vertical="top"/>
    </xf>
    <xf numFmtId="0" fontId="31" fillId="8" borderId="0" xfId="7" applyFont="1" applyFill="1" applyAlignment="1">
      <alignment horizontal="left" vertical="top"/>
    </xf>
    <xf numFmtId="0" fontId="32" fillId="8" borderId="0" xfId="7" applyFont="1" applyFill="1" applyAlignment="1">
      <alignment vertical="top" wrapText="1"/>
    </xf>
    <xf numFmtId="0" fontId="30" fillId="0" borderId="68" xfId="7" applyFont="1" applyBorder="1" applyAlignment="1">
      <alignment horizontal="right" wrapText="1"/>
    </xf>
    <xf numFmtId="0" fontId="28" fillId="0" borderId="50" xfId="7" applyFont="1" applyBorder="1" applyAlignment="1">
      <alignment horizontal="center" wrapText="1"/>
    </xf>
    <xf numFmtId="10" fontId="23" fillId="0" borderId="50" xfId="10" applyNumberFormat="1" applyFont="1" applyFill="1" applyBorder="1" applyAlignment="1">
      <alignment horizontal="right" vertical="top" wrapText="1"/>
    </xf>
    <xf numFmtId="0" fontId="30" fillId="0" borderId="50" xfId="7" applyFont="1" applyBorder="1" applyAlignment="1">
      <alignment horizontal="left" wrapText="1"/>
    </xf>
    <xf numFmtId="173" fontId="24" fillId="11" borderId="50" xfId="10" applyNumberFormat="1" applyFont="1" applyFill="1" applyBorder="1" applyAlignment="1">
      <alignment horizontal="right" vertical="top" wrapText="1"/>
    </xf>
    <xf numFmtId="43" fontId="23" fillId="0" borderId="50" xfId="9" applyFont="1" applyFill="1" applyBorder="1" applyAlignment="1">
      <alignment horizontal="right" vertical="top" wrapText="1"/>
    </xf>
    <xf numFmtId="174" fontId="23" fillId="11" borderId="50" xfId="8" applyNumberFormat="1" applyFont="1" applyFill="1" applyBorder="1" applyAlignment="1">
      <alignment horizontal="right" vertical="top" wrapText="1"/>
    </xf>
    <xf numFmtId="170" fontId="24" fillId="0" borderId="0" xfId="8" applyFont="1" applyFill="1" applyBorder="1" applyAlignment="1">
      <alignment horizontal="right" vertical="top" wrapText="1"/>
    </xf>
    <xf numFmtId="0" fontId="15" fillId="0" borderId="50" xfId="7" applyBorder="1" applyAlignment="1">
      <alignment horizontal="left" wrapText="1"/>
    </xf>
    <xf numFmtId="10" fontId="24" fillId="0" borderId="50" xfId="10" applyNumberFormat="1" applyFont="1" applyFill="1" applyBorder="1" applyAlignment="1">
      <alignment horizontal="right" vertical="top" wrapText="1"/>
    </xf>
    <xf numFmtId="0" fontId="15" fillId="0" borderId="56" xfId="7" applyBorder="1" applyAlignment="1">
      <alignment horizontal="center" wrapText="1"/>
    </xf>
    <xf numFmtId="0" fontId="30" fillId="0" borderId="50" xfId="7" applyFont="1" applyBorder="1" applyAlignment="1">
      <alignment horizontal="left" vertical="center" wrapText="1"/>
    </xf>
    <xf numFmtId="0" fontId="20" fillId="0" borderId="56" xfId="7" applyFont="1" applyBorder="1" applyAlignment="1">
      <alignment wrapText="1"/>
    </xf>
    <xf numFmtId="170" fontId="23" fillId="0" borderId="56" xfId="8" applyFont="1" applyFill="1" applyBorder="1" applyAlignment="1">
      <alignment horizontal="right" vertical="top" wrapText="1"/>
    </xf>
    <xf numFmtId="4" fontId="23" fillId="0" borderId="56" xfId="7" applyNumberFormat="1" applyFont="1" applyBorder="1" applyAlignment="1">
      <alignment horizontal="right" vertical="top"/>
    </xf>
    <xf numFmtId="0" fontId="28" fillId="0" borderId="68" xfId="7" applyFont="1" applyBorder="1" applyAlignment="1">
      <alignment horizontal="right" wrapText="1"/>
    </xf>
    <xf numFmtId="0" fontId="15" fillId="0" borderId="50" xfId="7" applyBorder="1" applyAlignment="1">
      <alignment vertical="center" wrapText="1"/>
    </xf>
    <xf numFmtId="43" fontId="23" fillId="0" borderId="0" xfId="7" applyNumberFormat="1" applyFont="1">
      <alignment vertical="top"/>
    </xf>
    <xf numFmtId="170" fontId="23" fillId="13" borderId="50" xfId="8" applyFont="1" applyFill="1" applyBorder="1" applyAlignment="1">
      <alignment horizontal="right" vertical="top" wrapText="1"/>
    </xf>
    <xf numFmtId="170" fontId="34" fillId="0" borderId="50" xfId="8" applyFont="1" applyFill="1" applyBorder="1" applyAlignment="1">
      <alignment horizontal="right" vertical="top" wrapText="1"/>
    </xf>
    <xf numFmtId="170" fontId="33" fillId="0" borderId="50" xfId="8" applyFont="1" applyFill="1" applyBorder="1" applyAlignment="1">
      <alignment horizontal="right" vertical="top" wrapText="1"/>
    </xf>
    <xf numFmtId="2" fontId="34" fillId="0" borderId="50" xfId="7" applyNumberFormat="1" applyFont="1" applyBorder="1" applyAlignment="1">
      <alignment horizontal="right" vertical="top"/>
    </xf>
    <xf numFmtId="0" fontId="37" fillId="0" borderId="50" xfId="7" applyFont="1" applyBorder="1" applyAlignment="1">
      <alignment horizontal="right" wrapText="1"/>
    </xf>
    <xf numFmtId="170" fontId="34" fillId="0" borderId="0" xfId="8" applyFont="1" applyFill="1" applyAlignment="1">
      <alignment horizontal="center" vertical="top"/>
    </xf>
    <xf numFmtId="171" fontId="33" fillId="0" borderId="50" xfId="9" applyNumberFormat="1" applyFont="1" applyFill="1" applyBorder="1" applyAlignment="1">
      <alignment horizontal="right" vertical="top" wrapText="1"/>
    </xf>
    <xf numFmtId="173" fontId="33" fillId="11" borderId="50" xfId="10" applyNumberFormat="1" applyFont="1" applyFill="1" applyBorder="1" applyAlignment="1">
      <alignment horizontal="right" vertical="top" wrapText="1"/>
    </xf>
    <xf numFmtId="2" fontId="33" fillId="0" borderId="50" xfId="7" applyNumberFormat="1" applyFont="1" applyBorder="1" applyAlignment="1">
      <alignment horizontal="right" vertical="top"/>
    </xf>
    <xf numFmtId="0" fontId="37" fillId="0" borderId="68" xfId="7" applyFont="1" applyBorder="1" applyAlignment="1">
      <alignment horizontal="right" wrapText="1"/>
    </xf>
    <xf numFmtId="170" fontId="33" fillId="11" borderId="50" xfId="8" applyFont="1" applyFill="1" applyBorder="1" applyAlignment="1">
      <alignment horizontal="right" vertical="top" wrapText="1"/>
    </xf>
    <xf numFmtId="174" fontId="34" fillId="11" borderId="50" xfId="8" applyNumberFormat="1" applyFont="1" applyFill="1" applyBorder="1" applyAlignment="1">
      <alignment horizontal="right" vertical="top" wrapText="1"/>
    </xf>
    <xf numFmtId="170" fontId="34" fillId="11" borderId="50" xfId="8" applyFont="1" applyFill="1" applyBorder="1" applyAlignment="1">
      <alignment horizontal="right" vertical="top" wrapText="1"/>
    </xf>
    <xf numFmtId="2" fontId="34" fillId="11" borderId="50" xfId="7" applyNumberFormat="1" applyFont="1" applyFill="1" applyBorder="1" applyAlignment="1">
      <alignment horizontal="right" vertical="top"/>
    </xf>
    <xf numFmtId="0" fontId="35" fillId="0" borderId="50" xfId="7" applyFont="1" applyBorder="1" applyAlignment="1">
      <alignment horizontal="center" wrapText="1"/>
    </xf>
    <xf numFmtId="170" fontId="24" fillId="4" borderId="50" xfId="8" applyFont="1" applyFill="1" applyBorder="1" applyAlignment="1">
      <alignment horizontal="right" vertical="top" wrapText="1"/>
    </xf>
    <xf numFmtId="2" fontId="23" fillId="0" borderId="15" xfId="7" applyNumberFormat="1" applyFont="1" applyBorder="1" applyAlignment="1">
      <alignment horizontal="right" vertical="center"/>
    </xf>
    <xf numFmtId="2" fontId="23" fillId="0" borderId="15" xfId="7" applyNumberFormat="1" applyFont="1" applyBorder="1" applyAlignment="1">
      <alignment vertical="center"/>
    </xf>
    <xf numFmtId="0" fontId="23" fillId="0" borderId="0" xfId="7" applyFont="1" applyAlignment="1">
      <alignment vertical="center"/>
    </xf>
    <xf numFmtId="4" fontId="18" fillId="0" borderId="56" xfId="5" applyNumberFormat="1" applyFont="1" applyFill="1" applyBorder="1" applyAlignment="1">
      <alignment horizontal="center" vertical="center" wrapText="1"/>
    </xf>
    <xf numFmtId="170" fontId="21" fillId="8" borderId="0" xfId="8" applyFont="1" applyFill="1" applyBorder="1" applyAlignment="1">
      <alignment vertical="top"/>
    </xf>
    <xf numFmtId="2" fontId="18" fillId="8" borderId="0" xfId="8" applyNumberFormat="1" applyFont="1" applyFill="1" applyBorder="1" applyAlignment="1">
      <alignment horizontal="left" vertical="top"/>
    </xf>
    <xf numFmtId="0" fontId="21" fillId="8" borderId="0" xfId="7" applyFont="1" applyFill="1" applyAlignment="1">
      <alignment horizontal="left" vertical="top"/>
    </xf>
    <xf numFmtId="0" fontId="18" fillId="8" borderId="0" xfId="7" applyFont="1" applyFill="1" applyAlignment="1">
      <alignment vertical="top" wrapText="1"/>
    </xf>
    <xf numFmtId="0" fontId="21" fillId="0" borderId="50" xfId="7" applyFont="1" applyBorder="1" applyAlignment="1">
      <alignment horizontal="center" vertical="center" wrapText="1"/>
    </xf>
    <xf numFmtId="0" fontId="21" fillId="0" borderId="50" xfId="7" applyFont="1" applyBorder="1" applyAlignment="1">
      <alignment vertical="center" wrapText="1"/>
    </xf>
    <xf numFmtId="170" fontId="18" fillId="0" borderId="0" xfId="8" applyFont="1" applyFill="1" applyAlignment="1">
      <alignment horizontal="center" vertical="center"/>
    </xf>
    <xf numFmtId="170" fontId="21" fillId="0" borderId="50" xfId="8" applyFont="1" applyFill="1" applyBorder="1" applyAlignment="1">
      <alignment horizontal="center" vertical="center" wrapText="1"/>
    </xf>
    <xf numFmtId="170" fontId="18" fillId="0" borderId="56" xfId="8" applyFont="1" applyFill="1" applyBorder="1" applyAlignment="1">
      <alignment horizontal="right" vertical="center" wrapText="1"/>
    </xf>
    <xf numFmtId="170" fontId="21" fillId="11" borderId="50" xfId="8" applyFont="1" applyFill="1" applyBorder="1" applyAlignment="1">
      <alignment horizontal="center" vertical="center" wrapText="1"/>
    </xf>
    <xf numFmtId="2" fontId="18" fillId="0" borderId="50" xfId="7" applyNumberFormat="1" applyFont="1" applyBorder="1" applyAlignment="1">
      <alignment horizontal="right" vertical="center"/>
    </xf>
    <xf numFmtId="0" fontId="18" fillId="0" borderId="50" xfId="7" applyFont="1" applyBorder="1" applyAlignment="1">
      <alignment horizontal="center" wrapText="1"/>
    </xf>
    <xf numFmtId="170" fontId="18" fillId="0" borderId="50" xfId="8" applyFont="1" applyFill="1" applyBorder="1" applyAlignment="1">
      <alignment horizontal="right" vertical="center" wrapText="1"/>
    </xf>
    <xf numFmtId="170" fontId="21" fillId="0" borderId="50" xfId="8" applyFont="1" applyFill="1" applyBorder="1" applyAlignment="1">
      <alignment horizontal="right" vertical="top" wrapText="1"/>
    </xf>
    <xf numFmtId="2" fontId="18" fillId="0" borderId="0" xfId="8" applyNumberFormat="1" applyFont="1" applyFill="1" applyAlignment="1">
      <alignment horizontal="center" vertical="top"/>
    </xf>
    <xf numFmtId="2" fontId="18" fillId="0" borderId="50" xfId="7" applyNumberFormat="1" applyFont="1" applyBorder="1" applyAlignment="1">
      <alignment horizontal="right" vertical="top"/>
    </xf>
    <xf numFmtId="0" fontId="18" fillId="0" borderId="50" xfId="7" applyFont="1" applyBorder="1" applyAlignment="1">
      <alignment vertical="center" wrapText="1"/>
    </xf>
    <xf numFmtId="170" fontId="18" fillId="0" borderId="50" xfId="8" applyFont="1" applyFill="1" applyBorder="1" applyAlignment="1">
      <alignment horizontal="center" vertical="center" wrapText="1"/>
    </xf>
    <xf numFmtId="170" fontId="21" fillId="0" borderId="50" xfId="8" applyFont="1" applyFill="1" applyBorder="1" applyAlignment="1">
      <alignment horizontal="right" vertical="center" wrapText="1"/>
    </xf>
    <xf numFmtId="0" fontId="18" fillId="10" borderId="15" xfId="7" applyFont="1" applyFill="1" applyBorder="1" applyAlignment="1">
      <alignment horizontal="center" wrapText="1"/>
    </xf>
    <xf numFmtId="0" fontId="21" fillId="10" borderId="15" xfId="7" applyFont="1" applyFill="1" applyBorder="1" applyAlignment="1">
      <alignment wrapText="1"/>
    </xf>
    <xf numFmtId="170" fontId="18" fillId="10" borderId="15" xfId="8" applyFont="1" applyFill="1" applyBorder="1" applyAlignment="1">
      <alignment horizontal="center" vertical="top" wrapText="1"/>
    </xf>
    <xf numFmtId="170" fontId="18" fillId="10" borderId="15" xfId="8" applyFont="1" applyFill="1" applyBorder="1" applyAlignment="1">
      <alignment horizontal="right" vertical="top" wrapText="1"/>
    </xf>
    <xf numFmtId="170" fontId="21" fillId="10" borderId="15" xfId="8" applyFont="1" applyFill="1" applyBorder="1" applyAlignment="1">
      <alignment horizontal="right" vertical="top" wrapText="1"/>
    </xf>
    <xf numFmtId="4" fontId="18" fillId="10" borderId="15" xfId="7" applyNumberFormat="1" applyFont="1" applyFill="1" applyBorder="1" applyAlignment="1">
      <alignment horizontal="right" vertical="top"/>
    </xf>
    <xf numFmtId="170" fontId="21" fillId="0" borderId="56" xfId="8" applyFont="1" applyFill="1" applyBorder="1" applyAlignment="1">
      <alignment horizontal="right" vertical="center" wrapText="1"/>
    </xf>
    <xf numFmtId="4" fontId="18" fillId="0" borderId="56" xfId="7" applyNumberFormat="1" applyFont="1" applyBorder="1" applyAlignment="1">
      <alignment horizontal="right" vertical="center"/>
    </xf>
    <xf numFmtId="170" fontId="18" fillId="0" borderId="50" xfId="8" applyFont="1" applyFill="1" applyBorder="1" applyAlignment="1">
      <alignment horizontal="center" vertical="top" wrapText="1"/>
    </xf>
    <xf numFmtId="170" fontId="18" fillId="0" borderId="56" xfId="8" applyFont="1" applyFill="1" applyBorder="1" applyAlignment="1">
      <alignment horizontal="right" vertical="top" wrapText="1"/>
    </xf>
    <xf numFmtId="170" fontId="21" fillId="0" borderId="56" xfId="8" applyFont="1" applyFill="1" applyBorder="1" applyAlignment="1">
      <alignment horizontal="right" vertical="top" wrapText="1"/>
    </xf>
    <xf numFmtId="4" fontId="18" fillId="0" borderId="56" xfId="7" applyNumberFormat="1" applyFont="1" applyBorder="1" applyAlignment="1">
      <alignment horizontal="right" vertical="top"/>
    </xf>
    <xf numFmtId="0" fontId="18" fillId="0" borderId="50" xfId="7" applyFont="1" applyBorder="1" applyAlignment="1">
      <alignment horizontal="right" vertical="center" wrapText="1"/>
    </xf>
    <xf numFmtId="0" fontId="18" fillId="0" borderId="56" xfId="7" applyFont="1" applyBorder="1" applyAlignment="1">
      <alignment horizontal="center" wrapText="1"/>
    </xf>
    <xf numFmtId="0" fontId="21" fillId="0" borderId="56" xfId="7" applyFont="1" applyBorder="1" applyAlignment="1">
      <alignment wrapText="1"/>
    </xf>
    <xf numFmtId="170" fontId="18" fillId="0" borderId="0" xfId="8" applyFont="1" applyFill="1" applyBorder="1" applyAlignment="1">
      <alignment horizontal="right" vertical="top" wrapText="1"/>
    </xf>
    <xf numFmtId="0" fontId="21" fillId="0" borderId="50" xfId="7" applyFont="1" applyBorder="1" applyAlignment="1">
      <alignment horizontal="center" wrapText="1"/>
    </xf>
    <xf numFmtId="0" fontId="18" fillId="0" borderId="50" xfId="7" applyFont="1" applyBorder="1" applyAlignment="1">
      <alignment horizontal="right" wrapText="1"/>
    </xf>
    <xf numFmtId="170" fontId="18" fillId="0" borderId="0" xfId="8" applyFont="1" applyFill="1" applyAlignment="1">
      <alignment horizontal="center" vertical="top"/>
    </xf>
    <xf numFmtId="170" fontId="18" fillId="0" borderId="50" xfId="8" applyFont="1" applyFill="1" applyBorder="1" applyAlignment="1">
      <alignment horizontal="right" vertical="top" wrapText="1"/>
    </xf>
    <xf numFmtId="2" fontId="21" fillId="0" borderId="50" xfId="7" applyNumberFormat="1" applyFont="1" applyBorder="1" applyAlignment="1">
      <alignment horizontal="right" vertical="top"/>
    </xf>
    <xf numFmtId="0" fontId="21" fillId="0" borderId="50" xfId="7" applyFont="1" applyBorder="1" applyAlignment="1">
      <alignment horizontal="left" vertical="center" wrapText="1"/>
    </xf>
    <xf numFmtId="170" fontId="18" fillId="0" borderId="0" xfId="8" applyFont="1" applyFill="1" applyAlignment="1">
      <alignment vertical="top"/>
    </xf>
    <xf numFmtId="0" fontId="21" fillId="0" borderId="50" xfId="7" applyFont="1" applyBorder="1" applyAlignment="1">
      <alignment horizontal="left" wrapText="1"/>
    </xf>
    <xf numFmtId="0" fontId="21" fillId="0" borderId="50" xfId="7" applyFont="1" applyBorder="1" applyAlignment="1">
      <alignment horizontal="right" wrapText="1"/>
    </xf>
    <xf numFmtId="170" fontId="21" fillId="0" borderId="0" xfId="8" applyFont="1" applyFill="1" applyAlignment="1">
      <alignment horizontal="center" vertical="top"/>
    </xf>
    <xf numFmtId="43" fontId="18" fillId="0" borderId="50" xfId="9" applyFont="1" applyFill="1" applyBorder="1" applyAlignment="1">
      <alignment horizontal="right" vertical="top" wrapText="1"/>
    </xf>
    <xf numFmtId="173" fontId="21" fillId="11" borderId="50" xfId="10" applyNumberFormat="1" applyFont="1" applyFill="1" applyBorder="1" applyAlignment="1">
      <alignment horizontal="right" vertical="top" wrapText="1"/>
    </xf>
    <xf numFmtId="0" fontId="21" fillId="0" borderId="68" xfId="7" applyFont="1" applyBorder="1" applyAlignment="1">
      <alignment horizontal="right" wrapText="1"/>
    </xf>
    <xf numFmtId="170" fontId="18" fillId="11" borderId="50" xfId="8" applyFont="1" applyFill="1" applyBorder="1" applyAlignment="1">
      <alignment horizontal="right" vertical="top" wrapText="1"/>
    </xf>
    <xf numFmtId="170" fontId="21" fillId="11" borderId="50" xfId="8" applyFont="1" applyFill="1" applyBorder="1" applyAlignment="1">
      <alignment horizontal="right" vertical="top" wrapText="1"/>
    </xf>
    <xf numFmtId="2" fontId="18" fillId="11" borderId="50" xfId="7" applyNumberFormat="1" applyFont="1" applyFill="1" applyBorder="1" applyAlignment="1">
      <alignment horizontal="right" vertical="top"/>
    </xf>
    <xf numFmtId="0" fontId="18" fillId="0" borderId="46" xfId="7" applyFont="1" applyBorder="1" applyAlignment="1">
      <alignment horizontal="center" wrapText="1"/>
    </xf>
    <xf numFmtId="0" fontId="21" fillId="0" borderId="46" xfId="7" applyFont="1" applyBorder="1" applyAlignment="1">
      <alignment wrapText="1"/>
    </xf>
    <xf numFmtId="170" fontId="18" fillId="0" borderId="46" xfId="8" applyFont="1" applyFill="1" applyBorder="1" applyAlignment="1">
      <alignment horizontal="right" vertical="top" wrapText="1"/>
    </xf>
    <xf numFmtId="170" fontId="21" fillId="0" borderId="46" xfId="8" applyFont="1" applyFill="1" applyBorder="1" applyAlignment="1">
      <alignment horizontal="right" vertical="top" wrapText="1"/>
    </xf>
    <xf numFmtId="0" fontId="21" fillId="9" borderId="46" xfId="7" applyFont="1" applyFill="1" applyBorder="1" applyAlignment="1">
      <alignment horizontal="center" wrapText="1"/>
    </xf>
    <xf numFmtId="0" fontId="21" fillId="9" borderId="46" xfId="7" applyFont="1" applyFill="1" applyBorder="1" applyAlignment="1">
      <alignment wrapText="1"/>
    </xf>
    <xf numFmtId="170" fontId="21" fillId="9" borderId="46" xfId="8" applyFont="1" applyFill="1" applyBorder="1" applyAlignment="1">
      <alignment horizontal="right" vertical="top" wrapText="1"/>
    </xf>
    <xf numFmtId="2" fontId="21" fillId="9" borderId="46" xfId="7" applyNumberFormat="1" applyFont="1" applyFill="1" applyBorder="1" applyAlignment="1">
      <alignment horizontal="right" vertical="top"/>
    </xf>
    <xf numFmtId="0" fontId="21" fillId="0" borderId="56" xfId="7" applyFont="1" applyBorder="1" applyAlignment="1">
      <alignment horizontal="center" wrapText="1"/>
    </xf>
    <xf numFmtId="170" fontId="21" fillId="0" borderId="56" xfId="8" applyFont="1" applyFill="1" applyBorder="1" applyAlignment="1">
      <alignment horizontal="center" vertical="top" wrapText="1"/>
    </xf>
    <xf numFmtId="170" fontId="21" fillId="0" borderId="56" xfId="8" applyFont="1" applyFill="1" applyBorder="1" applyAlignment="1">
      <alignment horizontal="center" vertical="center" wrapText="1"/>
    </xf>
    <xf numFmtId="170" fontId="18" fillId="0" borderId="49" xfId="8" applyFont="1" applyFill="1" applyBorder="1" applyAlignment="1">
      <alignment horizontal="center" vertical="center" wrapText="1"/>
    </xf>
    <xf numFmtId="2" fontId="18" fillId="0" borderId="56" xfId="7" applyNumberFormat="1" applyFont="1" applyBorder="1" applyAlignment="1">
      <alignment horizontal="right" vertical="center"/>
    </xf>
    <xf numFmtId="0" fontId="18" fillId="0" borderId="56" xfId="7" applyFont="1" applyBorder="1" applyAlignment="1">
      <alignment vertical="center" wrapText="1"/>
    </xf>
    <xf numFmtId="0" fontId="21" fillId="0" borderId="50" xfId="7" applyFont="1" applyBorder="1" applyAlignment="1">
      <alignment horizontal="right" vertical="center" wrapText="1"/>
    </xf>
    <xf numFmtId="170" fontId="38" fillId="0" borderId="56" xfId="8" applyFont="1" applyFill="1" applyBorder="1" applyAlignment="1">
      <alignment horizontal="right" vertical="center" wrapText="1"/>
    </xf>
    <xf numFmtId="175" fontId="18" fillId="0" borderId="56" xfId="8" applyNumberFormat="1" applyFont="1" applyFill="1" applyBorder="1" applyAlignment="1">
      <alignment horizontal="justify" vertical="center" wrapText="1"/>
    </xf>
    <xf numFmtId="0" fontId="21" fillId="0" borderId="56" xfId="7" applyFont="1" applyBorder="1" applyAlignment="1">
      <alignment horizontal="right" vertical="center" wrapText="1"/>
    </xf>
    <xf numFmtId="0" fontId="18" fillId="0" borderId="56" xfId="7" applyFont="1" applyBorder="1" applyAlignment="1">
      <alignment horizontal="right" vertical="center" wrapText="1"/>
    </xf>
    <xf numFmtId="170" fontId="21" fillId="0" borderId="49" xfId="8" applyFont="1" applyFill="1" applyBorder="1" applyAlignment="1">
      <alignment horizontal="center" vertical="center" wrapText="1"/>
    </xf>
    <xf numFmtId="0" fontId="21" fillId="0" borderId="56" xfId="7" applyFont="1" applyBorder="1" applyAlignment="1">
      <alignment horizontal="center" vertical="center" wrapText="1"/>
    </xf>
    <xf numFmtId="170" fontId="38" fillId="0" borderId="56" xfId="8" applyFont="1" applyFill="1" applyBorder="1" applyAlignment="1">
      <alignment horizontal="center" vertical="center" wrapText="1"/>
    </xf>
    <xf numFmtId="170" fontId="39" fillId="0" borderId="56" xfId="8" applyFont="1" applyFill="1" applyBorder="1" applyAlignment="1">
      <alignment horizontal="right" vertical="center" wrapText="1"/>
    </xf>
    <xf numFmtId="2" fontId="38" fillId="0" borderId="56" xfId="7" applyNumberFormat="1" applyFont="1" applyBorder="1" applyAlignment="1">
      <alignment horizontal="right" vertical="center"/>
    </xf>
    <xf numFmtId="0" fontId="18" fillId="0" borderId="0" xfId="7" applyFont="1" applyAlignment="1">
      <alignment horizontal="right" vertical="center"/>
    </xf>
    <xf numFmtId="10" fontId="18" fillId="0" borderId="56" xfId="10" applyNumberFormat="1" applyFont="1" applyFill="1" applyBorder="1" applyAlignment="1">
      <alignment vertical="center" wrapText="1"/>
    </xf>
    <xf numFmtId="10" fontId="18" fillId="0" borderId="56" xfId="10" applyNumberFormat="1" applyFont="1" applyFill="1" applyBorder="1" applyAlignment="1">
      <alignment horizontal="center" vertical="center" wrapText="1"/>
    </xf>
    <xf numFmtId="170" fontId="38" fillId="0" borderId="49" xfId="8" applyFont="1" applyFill="1" applyBorder="1" applyAlignment="1">
      <alignment horizontal="center" vertical="center" wrapText="1"/>
    </xf>
    <xf numFmtId="170" fontId="18" fillId="0" borderId="49" xfId="8" applyFont="1" applyFill="1" applyBorder="1" applyAlignment="1">
      <alignment vertical="center" wrapText="1"/>
    </xf>
    <xf numFmtId="0" fontId="18" fillId="0" borderId="56" xfId="7" applyFont="1" applyBorder="1" applyAlignment="1">
      <alignment horizontal="justify" vertical="center" wrapText="1"/>
    </xf>
    <xf numFmtId="170" fontId="39" fillId="11" borderId="50" xfId="8" applyFont="1" applyFill="1" applyBorder="1" applyAlignment="1">
      <alignment horizontal="center" vertical="center" wrapText="1"/>
    </xf>
    <xf numFmtId="170" fontId="18" fillId="0" borderId="0" xfId="8" applyFont="1" applyFill="1" applyBorder="1" applyAlignment="1">
      <alignment horizontal="center" vertical="center" wrapText="1"/>
    </xf>
    <xf numFmtId="170" fontId="18" fillId="0" borderId="56" xfId="8" applyFont="1" applyFill="1" applyBorder="1" applyAlignment="1">
      <alignment horizontal="center" vertical="top" wrapText="1"/>
    </xf>
    <xf numFmtId="0" fontId="18" fillId="0" borderId="0" xfId="7" applyFont="1" applyAlignment="1">
      <alignment horizontal="center" vertical="center"/>
    </xf>
    <xf numFmtId="0" fontId="18" fillId="0" borderId="56" xfId="7" applyFont="1" applyBorder="1" applyAlignment="1">
      <alignment horizontal="center" vertical="center"/>
    </xf>
    <xf numFmtId="170" fontId="18" fillId="0" borderId="57" xfId="8" applyFont="1" applyFill="1" applyBorder="1" applyAlignment="1">
      <alignment horizontal="center" vertical="center" wrapText="1"/>
    </xf>
    <xf numFmtId="0" fontId="18" fillId="0" borderId="0" xfId="7" applyFont="1" applyAlignment="1">
      <alignment vertical="center"/>
    </xf>
    <xf numFmtId="0" fontId="38" fillId="0" borderId="56" xfId="8" applyNumberFormat="1" applyFont="1" applyFill="1" applyBorder="1" applyAlignment="1">
      <alignment horizontal="right" vertical="center" wrapText="1"/>
    </xf>
    <xf numFmtId="170" fontId="21" fillId="11" borderId="49" xfId="8" applyFont="1" applyFill="1" applyBorder="1" applyAlignment="1">
      <alignment horizontal="center" vertical="center" wrapText="1"/>
    </xf>
    <xf numFmtId="4" fontId="38" fillId="0" borderId="49" xfId="8" applyNumberFormat="1" applyFont="1" applyFill="1" applyBorder="1" applyAlignment="1">
      <alignment horizontal="center" vertical="center" wrapText="1"/>
    </xf>
    <xf numFmtId="4" fontId="18" fillId="0" borderId="0" xfId="7" applyNumberFormat="1" applyFont="1" applyAlignment="1">
      <alignment vertical="center"/>
    </xf>
    <xf numFmtId="4" fontId="21" fillId="0" borderId="0" xfId="7" applyNumberFormat="1" applyFont="1" applyAlignment="1">
      <alignment vertical="center"/>
    </xf>
    <xf numFmtId="0" fontId="21" fillId="9" borderId="15" xfId="7" applyFont="1" applyFill="1" applyBorder="1" applyAlignment="1">
      <alignment horizontal="center" wrapText="1"/>
    </xf>
    <xf numFmtId="0" fontId="21" fillId="9" borderId="15" xfId="7" applyFont="1" applyFill="1" applyBorder="1" applyAlignment="1">
      <alignment wrapText="1"/>
    </xf>
    <xf numFmtId="170" fontId="21" fillId="9" borderId="15" xfId="8" applyFont="1" applyFill="1" applyBorder="1" applyAlignment="1">
      <alignment horizontal="right" vertical="top" wrapText="1"/>
    </xf>
    <xf numFmtId="2" fontId="21" fillId="9" borderId="15" xfId="7" applyNumberFormat="1" applyFont="1" applyFill="1" applyBorder="1" applyAlignment="1">
      <alignment horizontal="right" vertical="top"/>
    </xf>
    <xf numFmtId="0" fontId="21" fillId="0" borderId="49" xfId="7" applyFont="1" applyBorder="1" applyAlignment="1">
      <alignment horizontal="center" wrapText="1"/>
    </xf>
    <xf numFmtId="0" fontId="21" fillId="0" borderId="49" xfId="7" applyFont="1" applyBorder="1" applyAlignment="1">
      <alignment wrapText="1"/>
    </xf>
    <xf numFmtId="170" fontId="21" fillId="0" borderId="49" xfId="8" applyFont="1" applyFill="1" applyBorder="1" applyAlignment="1">
      <alignment horizontal="right" vertical="top" wrapText="1"/>
    </xf>
    <xf numFmtId="2" fontId="21" fillId="0" borderId="49" xfId="7" applyNumberFormat="1" applyFont="1" applyBorder="1" applyAlignment="1">
      <alignment horizontal="right" vertical="top"/>
    </xf>
    <xf numFmtId="170" fontId="21" fillId="0" borderId="55" xfId="8" applyFont="1" applyFill="1" applyBorder="1" applyAlignment="1">
      <alignment horizontal="center" vertical="center" wrapText="1"/>
    </xf>
    <xf numFmtId="2" fontId="21" fillId="0" borderId="50" xfId="7" applyNumberFormat="1" applyFont="1" applyBorder="1" applyAlignment="1">
      <alignment horizontal="right" vertical="center"/>
    </xf>
    <xf numFmtId="43" fontId="21" fillId="0" borderId="50" xfId="9" applyFont="1" applyFill="1" applyBorder="1" applyAlignment="1">
      <alignment vertical="top" wrapText="1"/>
    </xf>
    <xf numFmtId="0" fontId="18" fillId="0" borderId="55" xfId="7" applyFont="1" applyBorder="1" applyAlignment="1">
      <alignment horizontal="right" vertical="center" wrapText="1"/>
    </xf>
    <xf numFmtId="43" fontId="21" fillId="0" borderId="49" xfId="9" applyFont="1" applyFill="1" applyBorder="1" applyAlignment="1">
      <alignment horizontal="center" vertical="center" wrapText="1"/>
    </xf>
    <xf numFmtId="43" fontId="21" fillId="11" borderId="50" xfId="8" applyNumberFormat="1" applyFont="1" applyFill="1" applyBorder="1" applyAlignment="1">
      <alignment horizontal="center" vertical="center" wrapText="1"/>
    </xf>
    <xf numFmtId="43" fontId="21" fillId="0" borderId="50" xfId="7" applyNumberFormat="1" applyFont="1" applyBorder="1" applyAlignment="1">
      <alignment horizontal="right" vertical="center"/>
    </xf>
    <xf numFmtId="0" fontId="18" fillId="0" borderId="48" xfId="7" applyFont="1" applyBorder="1" applyAlignment="1">
      <alignment horizontal="right" vertical="center" wrapText="1"/>
    </xf>
    <xf numFmtId="0" fontId="18" fillId="0" borderId="54" xfId="7" applyFont="1" applyBorder="1" applyAlignment="1">
      <alignment horizontal="right" vertical="center" wrapText="1"/>
    </xf>
    <xf numFmtId="174" fontId="21" fillId="11" borderId="50" xfId="8" applyNumberFormat="1" applyFont="1" applyFill="1" applyBorder="1" applyAlignment="1">
      <alignment horizontal="right" vertical="top" wrapText="1"/>
    </xf>
    <xf numFmtId="2" fontId="21" fillId="11" borderId="50" xfId="7" applyNumberFormat="1" applyFont="1" applyFill="1" applyBorder="1" applyAlignment="1">
      <alignment horizontal="right" vertical="top"/>
    </xf>
    <xf numFmtId="0" fontId="21" fillId="0" borderId="49" xfId="7" applyFont="1" applyBorder="1" applyAlignment="1">
      <alignment horizontal="right" wrapText="1"/>
    </xf>
    <xf numFmtId="43" fontId="18" fillId="0" borderId="50" xfId="10" applyNumberFormat="1" applyFont="1" applyFill="1" applyBorder="1" applyAlignment="1">
      <alignment horizontal="right" vertical="top" wrapText="1"/>
    </xf>
    <xf numFmtId="172" fontId="21" fillId="10" borderId="15" xfId="8" applyNumberFormat="1" applyFont="1" applyFill="1" applyBorder="1" applyAlignment="1">
      <alignment horizontal="right" vertical="top" wrapText="1"/>
    </xf>
    <xf numFmtId="174" fontId="21" fillId="10" borderId="15" xfId="8" applyNumberFormat="1" applyFont="1" applyFill="1" applyBorder="1" applyAlignment="1">
      <alignment horizontal="right" vertical="top" wrapText="1"/>
    </xf>
    <xf numFmtId="49" fontId="18" fillId="8" borderId="0" xfId="7" applyNumberFormat="1" applyFont="1" applyFill="1" applyAlignment="1">
      <alignment horizontal="center" vertical="top" wrapText="1"/>
    </xf>
    <xf numFmtId="170" fontId="18" fillId="13" borderId="50" xfId="8" applyFont="1" applyFill="1" applyBorder="1" applyAlignment="1">
      <alignment horizontal="right" vertical="top" wrapText="1"/>
    </xf>
    <xf numFmtId="170" fontId="21" fillId="4" borderId="50" xfId="8" applyFont="1" applyFill="1" applyBorder="1" applyAlignment="1">
      <alignment horizontal="right" vertical="top" wrapText="1"/>
    </xf>
    <xf numFmtId="0" fontId="21" fillId="0" borderId="50" xfId="7" applyFont="1" applyBorder="1" applyAlignment="1">
      <alignment wrapText="1"/>
    </xf>
    <xf numFmtId="2" fontId="20" fillId="0" borderId="75" xfId="7" applyNumberFormat="1" applyFont="1" applyBorder="1" applyAlignment="1">
      <alignment horizontal="center" vertical="center"/>
    </xf>
    <xf numFmtId="2" fontId="20" fillId="0" borderId="76" xfId="7" applyNumberFormat="1" applyFont="1" applyBorder="1" applyAlignment="1">
      <alignment horizontal="center" vertical="center"/>
    </xf>
    <xf numFmtId="0" fontId="40" fillId="0" borderId="0" xfId="0" applyFont="1"/>
    <xf numFmtId="0" fontId="40" fillId="0" borderId="0" xfId="0" applyFont="1" applyAlignment="1">
      <alignment horizontal="right"/>
    </xf>
    <xf numFmtId="170" fontId="18" fillId="0" borderId="56" xfId="8" applyFont="1" applyFill="1" applyBorder="1" applyAlignment="1">
      <alignment horizontal="center" vertical="center" wrapText="1"/>
    </xf>
    <xf numFmtId="43" fontId="21" fillId="11" borderId="50" xfId="9" applyFont="1" applyFill="1" applyBorder="1" applyAlignment="1">
      <alignment vertical="top" wrapText="1"/>
    </xf>
    <xf numFmtId="4" fontId="21" fillId="10" borderId="15" xfId="7" applyNumberFormat="1" applyFont="1" applyFill="1" applyBorder="1" applyAlignment="1">
      <alignment horizontal="right" vertical="top"/>
    </xf>
    <xf numFmtId="170" fontId="18" fillId="0" borderId="55" xfId="8" applyFont="1" applyFill="1" applyBorder="1" applyAlignment="1">
      <alignment horizontal="center" vertical="center" wrapText="1"/>
    </xf>
    <xf numFmtId="170" fontId="18" fillId="0" borderId="15" xfId="8" applyFont="1" applyFill="1" applyBorder="1" applyAlignment="1">
      <alignment horizontal="center" vertical="center" wrapText="1"/>
    </xf>
    <xf numFmtId="49" fontId="42" fillId="8" borderId="11" xfId="4" applyNumberFormat="1" applyFont="1" applyFill="1" applyBorder="1" applyAlignment="1">
      <alignment vertical="center"/>
    </xf>
    <xf numFmtId="0" fontId="42" fillId="0" borderId="0" xfId="4" applyFont="1" applyAlignment="1"/>
    <xf numFmtId="49" fontId="42" fillId="8" borderId="59" xfId="4" applyNumberFormat="1" applyFont="1" applyFill="1" applyBorder="1" applyAlignment="1">
      <alignment vertical="center"/>
    </xf>
    <xf numFmtId="49" fontId="42" fillId="8" borderId="6" xfId="4" applyNumberFormat="1" applyFont="1" applyFill="1" applyBorder="1" applyAlignment="1">
      <alignment vertical="center"/>
    </xf>
    <xf numFmtId="0" fontId="44" fillId="0" borderId="0" xfId="4" applyFont="1" applyAlignment="1"/>
    <xf numFmtId="4" fontId="43" fillId="0" borderId="83" xfId="5" applyNumberFormat="1" applyFont="1" applyFill="1" applyBorder="1" applyAlignment="1">
      <alignment horizontal="center" vertical="center"/>
    </xf>
    <xf numFmtId="49" fontId="31" fillId="0" borderId="15" xfId="4" applyNumberFormat="1" applyFont="1" applyBorder="1" applyAlignment="1">
      <alignment horizontal="center" vertical="center" wrapText="1"/>
    </xf>
    <xf numFmtId="0" fontId="31" fillId="0" borderId="15" xfId="4" applyFont="1" applyBorder="1" applyAlignment="1">
      <alignment horizontal="center" vertical="center" wrapText="1"/>
    </xf>
    <xf numFmtId="170" fontId="31" fillId="0" borderId="15" xfId="5" applyFont="1" applyFill="1" applyBorder="1" applyAlignment="1">
      <alignment horizontal="center" vertical="center" wrapText="1"/>
    </xf>
    <xf numFmtId="170" fontId="31" fillId="0" borderId="51" xfId="5" applyFont="1" applyFill="1" applyBorder="1" applyAlignment="1">
      <alignment horizontal="center" vertical="center" wrapText="1"/>
    </xf>
    <xf numFmtId="170" fontId="31" fillId="0" borderId="53" xfId="5" applyFont="1" applyFill="1" applyBorder="1" applyAlignment="1">
      <alignment horizontal="center" vertical="center" wrapText="1"/>
    </xf>
    <xf numFmtId="0" fontId="32" fillId="0" borderId="0" xfId="4" applyFont="1" applyAlignment="1"/>
    <xf numFmtId="49" fontId="45" fillId="0" borderId="48" xfId="4" applyNumberFormat="1" applyFont="1" applyBorder="1" applyAlignment="1">
      <alignment horizontal="center" vertical="center" wrapText="1"/>
    </xf>
    <xf numFmtId="4" fontId="46" fillId="0" borderId="48" xfId="5" applyNumberFormat="1" applyFont="1" applyFill="1" applyBorder="1" applyAlignment="1">
      <alignment vertical="center" wrapText="1"/>
    </xf>
    <xf numFmtId="4" fontId="31" fillId="0" borderId="48" xfId="5" applyNumberFormat="1" applyFont="1" applyFill="1" applyBorder="1" applyAlignment="1">
      <alignment horizontal="center" vertical="center" wrapText="1"/>
    </xf>
    <xf numFmtId="4" fontId="31" fillId="0" borderId="62" xfId="5" applyNumberFormat="1" applyFont="1" applyFill="1" applyBorder="1" applyAlignment="1">
      <alignment horizontal="center" vertical="center" wrapText="1"/>
    </xf>
    <xf numFmtId="10" fontId="31" fillId="0" borderId="85" xfId="5" applyNumberFormat="1" applyFont="1" applyFill="1" applyBorder="1" applyAlignment="1">
      <alignment horizontal="center" vertical="center" wrapText="1"/>
    </xf>
    <xf numFmtId="0" fontId="45" fillId="0" borderId="49" xfId="4" applyFont="1" applyBorder="1" applyAlignment="1">
      <alignment horizontal="center" vertical="center" wrapText="1"/>
    </xf>
    <xf numFmtId="4" fontId="32" fillId="0" borderId="49" xfId="5" applyNumberFormat="1" applyFont="1" applyFill="1" applyBorder="1" applyAlignment="1">
      <alignment horizontal="center" vertical="center" wrapText="1"/>
    </xf>
    <xf numFmtId="4" fontId="31" fillId="0" borderId="63" xfId="5" applyNumberFormat="1" applyFont="1" applyFill="1" applyBorder="1" applyAlignment="1">
      <alignment horizontal="center" vertical="center" wrapText="1"/>
    </xf>
    <xf numFmtId="4" fontId="31" fillId="0" borderId="49" xfId="5" applyNumberFormat="1" applyFont="1" applyFill="1" applyBorder="1" applyAlignment="1">
      <alignment horizontal="center" vertical="center" wrapText="1"/>
    </xf>
    <xf numFmtId="10" fontId="31" fillId="0" borderId="87" xfId="5" applyNumberFormat="1" applyFont="1" applyFill="1" applyBorder="1" applyAlignment="1">
      <alignment horizontal="center" vertical="center" wrapText="1"/>
    </xf>
    <xf numFmtId="4" fontId="32" fillId="0" borderId="86" xfId="5" applyNumberFormat="1" applyFont="1" applyFill="1" applyBorder="1" applyAlignment="1">
      <alignment horizontal="center" vertical="center" wrapText="1"/>
    </xf>
    <xf numFmtId="10" fontId="32" fillId="0" borderId="87" xfId="5" applyNumberFormat="1" applyFont="1" applyFill="1" applyBorder="1" applyAlignment="1">
      <alignment horizontal="center" vertical="center" wrapText="1"/>
    </xf>
    <xf numFmtId="0" fontId="46" fillId="0" borderId="49" xfId="4" applyFont="1" applyBorder="1" applyAlignment="1">
      <alignment horizontal="center" vertical="center" wrapText="1"/>
    </xf>
    <xf numFmtId="4" fontId="46" fillId="0" borderId="49" xfId="5" applyNumberFormat="1" applyFont="1" applyFill="1" applyBorder="1" applyAlignment="1">
      <alignment horizontal="center" vertical="center" wrapText="1"/>
    </xf>
    <xf numFmtId="4" fontId="32" fillId="0" borderId="63" xfId="5" applyNumberFormat="1" applyFont="1" applyFill="1" applyBorder="1" applyAlignment="1">
      <alignment horizontal="center" vertical="center" wrapText="1"/>
    </xf>
    <xf numFmtId="4" fontId="46" fillId="12" borderId="49" xfId="5" applyNumberFormat="1" applyFont="1" applyFill="1" applyBorder="1" applyAlignment="1">
      <alignment horizontal="center" vertical="center" wrapText="1"/>
    </xf>
    <xf numFmtId="4" fontId="32" fillId="12" borderId="49" xfId="5" applyNumberFormat="1" applyFont="1" applyFill="1" applyBorder="1" applyAlignment="1">
      <alignment horizontal="center" vertical="center" wrapText="1"/>
    </xf>
    <xf numFmtId="4" fontId="32" fillId="12" borderId="63" xfId="5" applyNumberFormat="1" applyFont="1" applyFill="1" applyBorder="1" applyAlignment="1">
      <alignment horizontal="center" vertical="center" wrapText="1"/>
    </xf>
    <xf numFmtId="4" fontId="32" fillId="12" borderId="49" xfId="5" applyNumberFormat="1" applyFont="1" applyFill="1" applyBorder="1" applyAlignment="1">
      <alignment vertical="center" wrapText="1"/>
    </xf>
    <xf numFmtId="10" fontId="32" fillId="12" borderId="87" xfId="5" applyNumberFormat="1" applyFont="1" applyFill="1" applyBorder="1" applyAlignment="1">
      <alignment horizontal="center" vertical="center" wrapText="1"/>
    </xf>
    <xf numFmtId="0" fontId="44" fillId="12" borderId="0" xfId="4" applyFont="1" applyFill="1" applyAlignment="1"/>
    <xf numFmtId="4" fontId="45" fillId="0" borderId="49" xfId="5" applyNumberFormat="1" applyFont="1" applyFill="1" applyBorder="1" applyAlignment="1">
      <alignment vertical="center" wrapText="1"/>
    </xf>
    <xf numFmtId="4" fontId="31" fillId="0" borderId="49" xfId="5" applyNumberFormat="1" applyFont="1" applyFill="1" applyBorder="1" applyAlignment="1">
      <alignment vertical="center" wrapText="1"/>
    </xf>
    <xf numFmtId="49" fontId="44" fillId="0" borderId="0" xfId="4" applyNumberFormat="1" applyFont="1" applyAlignment="1">
      <alignment horizontal="center" vertical="center"/>
    </xf>
    <xf numFmtId="0" fontId="44" fillId="0" borderId="0" xfId="4" applyFont="1" applyAlignment="1">
      <alignment horizontal="center"/>
    </xf>
    <xf numFmtId="170" fontId="44" fillId="0" borderId="0" xfId="5" applyFont="1" applyFill="1" applyBorder="1"/>
    <xf numFmtId="170" fontId="29" fillId="0" borderId="0" xfId="5" applyFont="1" applyFill="1" applyBorder="1"/>
    <xf numFmtId="10" fontId="31" fillId="12" borderId="87" xfId="5" applyNumberFormat="1" applyFont="1" applyFill="1" applyBorder="1" applyAlignment="1">
      <alignment horizontal="center" vertical="center" wrapText="1"/>
    </xf>
    <xf numFmtId="10" fontId="32" fillId="8" borderId="87" xfId="5" applyNumberFormat="1" applyFont="1" applyFill="1" applyBorder="1" applyAlignment="1">
      <alignment horizontal="center" vertical="center" wrapText="1"/>
    </xf>
    <xf numFmtId="0" fontId="63" fillId="0" borderId="0" xfId="4" applyFont="1" applyAlignment="1"/>
    <xf numFmtId="0" fontId="63" fillId="12" borderId="0" xfId="4" applyFont="1" applyFill="1" applyAlignment="1"/>
    <xf numFmtId="0" fontId="32" fillId="0" borderId="49" xfId="4" applyFont="1" applyBorder="1" applyAlignment="1">
      <alignment horizontal="center" vertical="center" wrapText="1"/>
    </xf>
    <xf numFmtId="176" fontId="32" fillId="0" borderId="87" xfId="5" applyNumberFormat="1" applyFont="1" applyFill="1" applyBorder="1" applyAlignment="1">
      <alignment horizontal="center" vertical="center" wrapText="1"/>
    </xf>
    <xf numFmtId="2" fontId="46" fillId="0" borderId="49" xfId="5" applyNumberFormat="1" applyFont="1" applyFill="1" applyBorder="1" applyAlignment="1">
      <alignment horizontal="center" vertical="center" wrapText="1"/>
    </xf>
    <xf numFmtId="4" fontId="31" fillId="12" borderId="49" xfId="5" applyNumberFormat="1" applyFont="1" applyFill="1" applyBorder="1" applyAlignment="1">
      <alignment horizontal="center" vertical="center" wrapText="1"/>
    </xf>
    <xf numFmtId="0" fontId="45" fillId="12" borderId="49" xfId="4" applyFont="1" applyFill="1" applyBorder="1" applyAlignment="1">
      <alignment horizontal="center" vertical="center" wrapText="1"/>
    </xf>
    <xf numFmtId="4" fontId="31" fillId="12" borderId="63" xfId="5" applyNumberFormat="1" applyFont="1" applyFill="1" applyBorder="1" applyAlignment="1">
      <alignment horizontal="center" vertical="center" wrapText="1"/>
    </xf>
    <xf numFmtId="0" fontId="32" fillId="4" borderId="54" xfId="4" applyFont="1" applyFill="1" applyBorder="1" applyAlignment="1">
      <alignment horizontal="center" vertical="center" wrapText="1"/>
    </xf>
    <xf numFmtId="10" fontId="45" fillId="4" borderId="84" xfId="6" applyNumberFormat="1" applyFont="1" applyFill="1" applyBorder="1" applyAlignment="1">
      <alignment horizontal="right" vertical="center" wrapText="1"/>
    </xf>
    <xf numFmtId="0" fontId="32" fillId="45" borderId="50" xfId="4" applyFont="1" applyFill="1" applyBorder="1" applyAlignment="1">
      <alignment horizontal="center" vertical="center" wrapText="1"/>
    </xf>
    <xf numFmtId="4" fontId="32" fillId="8" borderId="49" xfId="5" applyNumberFormat="1" applyFont="1" applyFill="1" applyBorder="1" applyAlignment="1">
      <alignment horizontal="center" vertical="center" wrapText="1"/>
    </xf>
    <xf numFmtId="0" fontId="46" fillId="8" borderId="49" xfId="4" applyFont="1" applyFill="1" applyBorder="1" applyAlignment="1">
      <alignment horizontal="center" vertical="center" wrapText="1"/>
    </xf>
    <xf numFmtId="4" fontId="46" fillId="8" borderId="49" xfId="5" applyNumberFormat="1" applyFont="1" applyFill="1" applyBorder="1" applyAlignment="1">
      <alignment horizontal="center" vertical="center" wrapText="1"/>
    </xf>
    <xf numFmtId="4" fontId="32" fillId="8" borderId="63" xfId="5" applyNumberFormat="1" applyFont="1" applyFill="1" applyBorder="1" applyAlignment="1">
      <alignment horizontal="center" vertical="center" wrapText="1"/>
    </xf>
    <xf numFmtId="0" fontId="32" fillId="8" borderId="49" xfId="4" applyFont="1" applyFill="1" applyBorder="1" applyAlignment="1">
      <alignment horizontal="center" vertical="center" wrapText="1"/>
    </xf>
    <xf numFmtId="4" fontId="45" fillId="12" borderId="49" xfId="5" applyNumberFormat="1" applyFont="1" applyFill="1" applyBorder="1" applyAlignment="1">
      <alignment horizontal="center" vertical="center" wrapText="1"/>
    </xf>
    <xf numFmtId="0" fontId="29" fillId="0" borderId="0" xfId="4" applyFont="1" applyAlignment="1"/>
    <xf numFmtId="0" fontId="45" fillId="8" borderId="49" xfId="4" applyFont="1" applyFill="1" applyBorder="1" applyAlignment="1">
      <alignment horizontal="center" vertical="center" wrapText="1"/>
    </xf>
    <xf numFmtId="4" fontId="45" fillId="8" borderId="49" xfId="5" applyNumberFormat="1" applyFont="1" applyFill="1" applyBorder="1" applyAlignment="1">
      <alignment horizontal="center" vertical="center" wrapText="1"/>
    </xf>
    <xf numFmtId="4" fontId="31" fillId="8" borderId="49" xfId="5" applyNumberFormat="1" applyFont="1" applyFill="1" applyBorder="1" applyAlignment="1">
      <alignment horizontal="center" vertical="center" wrapText="1"/>
    </xf>
    <xf numFmtId="4" fontId="31" fillId="8" borderId="63" xfId="5" applyNumberFormat="1" applyFont="1" applyFill="1" applyBorder="1" applyAlignment="1">
      <alignment horizontal="center" vertical="center" wrapText="1"/>
    </xf>
    <xf numFmtId="10" fontId="31" fillId="8" borderId="87" xfId="5" applyNumberFormat="1" applyFont="1" applyFill="1" applyBorder="1" applyAlignment="1">
      <alignment horizontal="center" vertical="center" wrapText="1"/>
    </xf>
    <xf numFmtId="0" fontId="29" fillId="8" borderId="0" xfId="4" applyFont="1" applyFill="1" applyAlignment="1"/>
    <xf numFmtId="4" fontId="32" fillId="0" borderId="105" xfId="5" applyNumberFormat="1" applyFont="1" applyBorder="1" applyAlignment="1">
      <alignment horizontal="center" vertical="center" wrapText="1"/>
    </xf>
    <xf numFmtId="0" fontId="32" fillId="46" borderId="105" xfId="4" applyFont="1" applyFill="1" applyBorder="1" applyAlignment="1">
      <alignment horizontal="center" vertical="center" wrapText="1"/>
    </xf>
    <xf numFmtId="4" fontId="32" fillId="47" borderId="105" xfId="5" applyNumberFormat="1" applyFont="1" applyFill="1" applyBorder="1" applyAlignment="1">
      <alignment horizontal="center" vertical="center" wrapText="1"/>
    </xf>
    <xf numFmtId="4" fontId="31" fillId="47" borderId="105" xfId="5" applyNumberFormat="1" applyFont="1" applyFill="1" applyBorder="1" applyAlignment="1">
      <alignment horizontal="right" vertical="center" wrapText="1"/>
    </xf>
    <xf numFmtId="0" fontId="45" fillId="12" borderId="49" xfId="4" quotePrefix="1" applyFont="1" applyFill="1" applyBorder="1" applyAlignment="1">
      <alignment horizontal="center" vertical="center" wrapText="1"/>
    </xf>
    <xf numFmtId="4" fontId="44" fillId="0" borderId="0" xfId="4" applyNumberFormat="1" applyFont="1" applyAlignment="1"/>
    <xf numFmtId="0" fontId="32" fillId="0" borderId="105" xfId="52" applyFont="1" applyBorder="1" applyAlignment="1">
      <alignment horizontal="center" vertical="center" wrapText="1"/>
    </xf>
    <xf numFmtId="0" fontId="65" fillId="0" borderId="105" xfId="0" applyFont="1" applyBorder="1" applyAlignment="1">
      <alignment horizontal="center"/>
    </xf>
    <xf numFmtId="4" fontId="32" fillId="0" borderId="105" xfId="5" applyNumberFormat="1" applyFont="1" applyBorder="1" applyAlignment="1">
      <alignment vertical="center" wrapText="1"/>
    </xf>
    <xf numFmtId="4" fontId="32" fillId="0" borderId="105" xfId="5" applyNumberFormat="1" applyFont="1" applyBorder="1" applyAlignment="1">
      <alignment horizontal="right" vertical="center" wrapText="1"/>
    </xf>
    <xf numFmtId="0" fontId="66" fillId="0" borderId="105" xfId="0" applyFont="1" applyBorder="1" applyAlignment="1">
      <alignment horizontal="center"/>
    </xf>
    <xf numFmtId="0" fontId="42" fillId="0" borderId="105" xfId="52" applyFont="1" applyBorder="1" applyAlignment="1">
      <alignment horizontal="left" vertical="center" wrapText="1"/>
    </xf>
    <xf numFmtId="4" fontId="32" fillId="0" borderId="105" xfId="52" applyNumberFormat="1" applyFont="1" applyBorder="1" applyAlignment="1">
      <alignment horizontal="center" vertical="center"/>
    </xf>
    <xf numFmtId="4" fontId="31" fillId="0" borderId="105" xfId="5" applyNumberFormat="1" applyFont="1" applyBorder="1" applyAlignment="1">
      <alignment horizontal="right" vertical="center" wrapText="1"/>
    </xf>
    <xf numFmtId="10" fontId="32" fillId="0" borderId="104" xfId="5" applyNumberFormat="1" applyFont="1" applyFill="1" applyBorder="1" applyAlignment="1">
      <alignment horizontal="center" vertical="center" wrapText="1"/>
    </xf>
    <xf numFmtId="4" fontId="32" fillId="8" borderId="56" xfId="5" applyNumberFormat="1" applyFont="1" applyFill="1" applyBorder="1" applyAlignment="1">
      <alignment horizontal="center" vertical="center" wrapText="1"/>
    </xf>
    <xf numFmtId="4" fontId="32" fillId="12" borderId="52" xfId="5" applyNumberFormat="1" applyFont="1" applyFill="1" applyBorder="1" applyAlignment="1">
      <alignment horizontal="center" vertical="center" wrapText="1"/>
    </xf>
    <xf numFmtId="4" fontId="31" fillId="12" borderId="105" xfId="5" applyNumberFormat="1" applyFont="1" applyFill="1" applyBorder="1" applyAlignment="1">
      <alignment vertical="center" wrapText="1"/>
    </xf>
    <xf numFmtId="10" fontId="31" fillId="12" borderId="53" xfId="5" applyNumberFormat="1" applyFont="1" applyFill="1" applyBorder="1" applyAlignment="1">
      <alignment horizontal="center" vertical="center" wrapText="1"/>
    </xf>
    <xf numFmtId="0" fontId="43" fillId="0" borderId="15" xfId="4" applyFont="1" applyBorder="1" applyAlignment="1">
      <alignment horizontal="center" vertical="center" wrapText="1"/>
    </xf>
    <xf numFmtId="0" fontId="67" fillId="0" borderId="48" xfId="4" applyFont="1" applyBorder="1" applyAlignment="1">
      <alignment horizontal="left" vertical="center" wrapText="1"/>
    </xf>
    <xf numFmtId="0" fontId="67" fillId="12" borderId="49" xfId="4" applyFont="1" applyFill="1" applyBorder="1" applyAlignment="1">
      <alignment horizontal="left" vertical="center" wrapText="1"/>
    </xf>
    <xf numFmtId="0" fontId="68" fillId="8" borderId="49" xfId="4" applyFont="1" applyFill="1" applyBorder="1" applyAlignment="1">
      <alignment horizontal="left" vertical="center" wrapText="1"/>
    </xf>
    <xf numFmtId="0" fontId="42" fillId="8" borderId="49" xfId="4" applyFont="1" applyFill="1" applyBorder="1" applyAlignment="1">
      <alignment horizontal="left" vertical="center" wrapText="1"/>
    </xf>
    <xf numFmtId="0" fontId="68" fillId="0" borderId="49" xfId="4" applyFont="1" applyBorder="1" applyAlignment="1">
      <alignment horizontal="left" vertical="center" wrapText="1"/>
    </xf>
    <xf numFmtId="0" fontId="67" fillId="0" borderId="49" xfId="4" applyFont="1" applyBorder="1" applyAlignment="1">
      <alignment horizontal="left" vertical="center" wrapText="1"/>
    </xf>
    <xf numFmtId="0" fontId="43" fillId="0" borderId="49" xfId="4" applyFont="1" applyBorder="1" applyAlignment="1">
      <alignment horizontal="left" vertical="center" wrapText="1"/>
    </xf>
    <xf numFmtId="0" fontId="68" fillId="8" borderId="49" xfId="4" applyFont="1" applyFill="1" applyBorder="1" applyAlignment="1">
      <alignment horizontal="left" vertical="top" wrapText="1"/>
    </xf>
    <xf numFmtId="0" fontId="67" fillId="8" borderId="49" xfId="4" applyFont="1" applyFill="1" applyBorder="1" applyAlignment="1">
      <alignment horizontal="left" vertical="center" wrapText="1"/>
    </xf>
    <xf numFmtId="0" fontId="42" fillId="0" borderId="49" xfId="4" applyFont="1" applyBorder="1" applyAlignment="1">
      <alignment horizontal="left" vertical="center" wrapText="1"/>
    </xf>
    <xf numFmtId="0" fontId="43" fillId="47" borderId="105" xfId="4" applyFont="1" applyFill="1" applyBorder="1" applyAlignment="1">
      <alignment horizontal="left" vertical="center" wrapText="1"/>
    </xf>
    <xf numFmtId="0" fontId="61" fillId="0" borderId="105" xfId="0" applyFont="1" applyBorder="1" applyAlignment="1">
      <alignment wrapText="1"/>
    </xf>
    <xf numFmtId="0" fontId="43" fillId="0" borderId="105" xfId="52" applyFont="1" applyBorder="1" applyAlignment="1">
      <alignment horizontal="left" vertical="center" wrapText="1"/>
    </xf>
    <xf numFmtId="0" fontId="42" fillId="45" borderId="50" xfId="4" applyFont="1" applyFill="1" applyBorder="1" applyAlignment="1">
      <alignment horizontal="left" vertical="center" wrapText="1"/>
    </xf>
    <xf numFmtId="0" fontId="43" fillId="4" borderId="54" xfId="4" applyFont="1" applyFill="1" applyBorder="1" applyAlignment="1">
      <alignment horizontal="center" vertical="center" wrapText="1"/>
    </xf>
    <xf numFmtId="0" fontId="42" fillId="0" borderId="0" xfId="4" applyFont="1" applyAlignment="1">
      <alignment vertical="center" wrapText="1"/>
    </xf>
    <xf numFmtId="0" fontId="69" fillId="0" borderId="49" xfId="4" applyFont="1" applyBorder="1" applyAlignment="1">
      <alignment horizontal="left" vertical="center" wrapText="1"/>
    </xf>
    <xf numFmtId="10" fontId="31" fillId="12" borderId="49" xfId="5" applyNumberFormat="1" applyFont="1" applyFill="1" applyBorder="1" applyAlignment="1">
      <alignment horizontal="center" vertical="center" wrapText="1"/>
    </xf>
    <xf numFmtId="14" fontId="43" fillId="8" borderId="109" xfId="4" applyNumberFormat="1" applyFont="1" applyFill="1" applyBorder="1" applyAlignment="1">
      <alignment horizontal="center" vertical="center"/>
    </xf>
    <xf numFmtId="170" fontId="43" fillId="0" borderId="1" xfId="4" applyNumberFormat="1" applyFont="1" applyBorder="1" applyAlignment="1">
      <alignment vertical="center"/>
    </xf>
    <xf numFmtId="0" fontId="19" fillId="6" borderId="30" xfId="1" applyFont="1" applyFill="1" applyBorder="1" applyAlignment="1">
      <alignment horizontal="right" vertical="center" wrapText="1"/>
    </xf>
    <xf numFmtId="0" fontId="15" fillId="0" borderId="16" xfId="1" applyBorder="1" applyAlignment="1">
      <alignment horizontal="center"/>
    </xf>
    <xf numFmtId="0" fontId="15" fillId="0" borderId="17" xfId="1" applyBorder="1" applyAlignment="1">
      <alignment horizontal="center"/>
    </xf>
    <xf numFmtId="0" fontId="15" fillId="0" borderId="36" xfId="1" applyBorder="1" applyAlignment="1">
      <alignment horizontal="center"/>
    </xf>
    <xf numFmtId="0" fontId="15" fillId="0" borderId="18" xfId="1" applyBorder="1" applyAlignment="1">
      <alignment horizontal="center"/>
    </xf>
    <xf numFmtId="0" fontId="15" fillId="0" borderId="19" xfId="1" applyBorder="1" applyAlignment="1">
      <alignment horizontal="center"/>
    </xf>
    <xf numFmtId="0" fontId="15" fillId="0" borderId="37" xfId="1" applyBorder="1" applyAlignment="1">
      <alignment horizontal="center"/>
    </xf>
    <xf numFmtId="0" fontId="16" fillId="4" borderId="20" xfId="1" applyFont="1" applyFill="1" applyBorder="1" applyAlignment="1">
      <alignment horizontal="center"/>
    </xf>
    <xf numFmtId="0" fontId="16" fillId="4" borderId="21" xfId="1" applyFont="1" applyFill="1" applyBorder="1" applyAlignment="1">
      <alignment horizontal="center"/>
    </xf>
    <xf numFmtId="0" fontId="16" fillId="4" borderId="38" xfId="1" applyFont="1" applyFill="1" applyBorder="1" applyAlignment="1">
      <alignment horizontal="center"/>
    </xf>
    <xf numFmtId="0" fontId="20" fillId="0" borderId="22" xfId="1" applyFont="1" applyBorder="1" applyAlignment="1">
      <alignment horizontal="left" vertical="center" wrapText="1"/>
    </xf>
    <xf numFmtId="0" fontId="20" fillId="0" borderId="23" xfId="1" applyFont="1" applyBorder="1" applyAlignment="1">
      <alignment horizontal="left" vertical="center" wrapText="1"/>
    </xf>
    <xf numFmtId="0" fontId="20" fillId="0" borderId="39" xfId="1" applyFont="1" applyBorder="1" applyAlignment="1">
      <alignment horizontal="left" vertical="center" wrapText="1"/>
    </xf>
    <xf numFmtId="0" fontId="17" fillId="0" borderId="24" xfId="1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26" xfId="1" applyFont="1" applyBorder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1" fillId="0" borderId="59" xfId="4" applyFont="1" applyBorder="1" applyAlignment="1">
      <alignment horizontal="center" vertical="center"/>
    </xf>
    <xf numFmtId="0" fontId="31" fillId="0" borderId="0" xfId="4" applyFont="1" applyAlignment="1">
      <alignment horizontal="center" vertical="center"/>
    </xf>
    <xf numFmtId="0" fontId="31" fillId="0" borderId="9" xfId="4" applyFont="1" applyBorder="1" applyAlignment="1">
      <alignment horizontal="center" vertical="center"/>
    </xf>
    <xf numFmtId="0" fontId="31" fillId="0" borderId="67" xfId="4" applyFont="1" applyBorder="1" applyAlignment="1">
      <alignment horizontal="center" vertical="center"/>
    </xf>
    <xf numFmtId="0" fontId="31" fillId="0" borderId="114" xfId="4" applyFont="1" applyBorder="1" applyAlignment="1">
      <alignment horizontal="center" vertical="center"/>
    </xf>
    <xf numFmtId="0" fontId="31" fillId="0" borderId="88" xfId="4" applyFont="1" applyBorder="1" applyAlignment="1">
      <alignment horizontal="center" vertical="center"/>
    </xf>
    <xf numFmtId="4" fontId="43" fillId="8" borderId="110" xfId="5" applyNumberFormat="1" applyFont="1" applyFill="1" applyBorder="1" applyAlignment="1">
      <alignment horizontal="center" vertical="center" wrapText="1"/>
    </xf>
    <xf numFmtId="4" fontId="43" fillId="8" borderId="112" xfId="5" applyNumberFormat="1" applyFont="1" applyFill="1" applyBorder="1" applyAlignment="1">
      <alignment horizontal="center" vertical="center" wrapText="1"/>
    </xf>
    <xf numFmtId="4" fontId="43" fillId="8" borderId="111" xfId="5" applyNumberFormat="1" applyFont="1" applyFill="1" applyBorder="1" applyAlignment="1">
      <alignment horizontal="center" vertical="center" wrapText="1"/>
    </xf>
    <xf numFmtId="14" fontId="43" fillId="8" borderId="108" xfId="4" applyNumberFormat="1" applyFont="1" applyFill="1" applyBorder="1" applyAlignment="1">
      <alignment horizontal="center" vertical="center"/>
    </xf>
    <xf numFmtId="14" fontId="43" fillId="8" borderId="103" xfId="4" applyNumberFormat="1" applyFont="1" applyFill="1" applyBorder="1" applyAlignment="1">
      <alignment horizontal="center" vertical="center"/>
    </xf>
    <xf numFmtId="49" fontId="43" fillId="0" borderId="60" xfId="4" applyNumberFormat="1" applyFont="1" applyBorder="1" applyAlignment="1">
      <alignment horizontal="center" vertical="center" wrapText="1"/>
    </xf>
    <xf numFmtId="49" fontId="43" fillId="0" borderId="92" xfId="4" applyNumberFormat="1" applyFont="1" applyBorder="1" applyAlignment="1">
      <alignment horizontal="center" vertical="center" wrapText="1"/>
    </xf>
    <xf numFmtId="49" fontId="43" fillId="0" borderId="93" xfId="4" applyNumberFormat="1" applyFont="1" applyBorder="1" applyAlignment="1">
      <alignment horizontal="center" vertical="center" wrapText="1"/>
    </xf>
    <xf numFmtId="4" fontId="31" fillId="45" borderId="105" xfId="4" applyNumberFormat="1" applyFont="1" applyFill="1" applyBorder="1" applyAlignment="1">
      <alignment horizontal="center" vertical="center" wrapText="1"/>
    </xf>
    <xf numFmtId="4" fontId="31" fillId="45" borderId="106" xfId="4" applyNumberFormat="1" applyFont="1" applyFill="1" applyBorder="1" applyAlignment="1">
      <alignment horizontal="center" vertical="center" wrapText="1"/>
    </xf>
    <xf numFmtId="4" fontId="31" fillId="45" borderId="61" xfId="5" applyNumberFormat="1" applyFont="1" applyFill="1" applyBorder="1" applyAlignment="1">
      <alignment horizontal="center" vertical="center" wrapText="1"/>
    </xf>
    <xf numFmtId="4" fontId="31" fillId="45" borderId="107" xfId="5" applyNumberFormat="1" applyFont="1" applyFill="1" applyBorder="1" applyAlignment="1">
      <alignment horizontal="center" vertical="center" wrapText="1"/>
    </xf>
    <xf numFmtId="0" fontId="43" fillId="0" borderId="51" xfId="5" applyNumberFormat="1" applyFont="1" applyFill="1" applyBorder="1" applyAlignment="1">
      <alignment horizontal="left" vertical="center"/>
    </xf>
    <xf numFmtId="0" fontId="43" fillId="0" borderId="45" xfId="5" applyNumberFormat="1" applyFont="1" applyFill="1" applyBorder="1" applyAlignment="1">
      <alignment horizontal="left" vertical="center"/>
    </xf>
    <xf numFmtId="0" fontId="43" fillId="0" borderId="47" xfId="5" applyNumberFormat="1" applyFont="1" applyFill="1" applyBorder="1" applyAlignment="1">
      <alignment horizontal="left" vertical="center"/>
    </xf>
    <xf numFmtId="0" fontId="43" fillId="0" borderId="51" xfId="5" applyNumberFormat="1" applyFont="1" applyFill="1" applyBorder="1" applyAlignment="1">
      <alignment horizontal="right" vertical="center"/>
    </xf>
    <xf numFmtId="0" fontId="43" fillId="0" borderId="45" xfId="5" applyNumberFormat="1" applyFont="1" applyFill="1" applyBorder="1" applyAlignment="1">
      <alignment horizontal="right" vertical="center"/>
    </xf>
    <xf numFmtId="49" fontId="31" fillId="8" borderId="12" xfId="4" applyNumberFormat="1" applyFont="1" applyFill="1" applyBorder="1" applyAlignment="1">
      <alignment horizontal="center" vertical="center" wrapText="1"/>
    </xf>
    <xf numFmtId="49" fontId="31" fillId="8" borderId="13" xfId="4" applyNumberFormat="1" applyFont="1" applyFill="1" applyBorder="1" applyAlignment="1">
      <alignment horizontal="center" vertical="center" wrapText="1"/>
    </xf>
    <xf numFmtId="49" fontId="31" fillId="8" borderId="0" xfId="4" applyNumberFormat="1" applyFont="1" applyFill="1" applyAlignment="1">
      <alignment horizontal="center" vertical="center" wrapText="1"/>
    </xf>
    <xf numFmtId="49" fontId="31" fillId="8" borderId="9" xfId="4" applyNumberFormat="1" applyFont="1" applyFill="1" applyBorder="1" applyAlignment="1">
      <alignment horizontal="center" vertical="center" wrapText="1"/>
    </xf>
    <xf numFmtId="0" fontId="43" fillId="8" borderId="12" xfId="4" applyFont="1" applyFill="1" applyBorder="1" applyAlignment="1">
      <alignment horizontal="center" vertical="center"/>
    </xf>
    <xf numFmtId="0" fontId="43" fillId="8" borderId="13" xfId="4" applyFont="1" applyFill="1" applyBorder="1" applyAlignment="1">
      <alignment horizontal="center" vertical="center"/>
    </xf>
    <xf numFmtId="49" fontId="31" fillId="8" borderId="7" xfId="4" applyNumberFormat="1" applyFont="1" applyFill="1" applyBorder="1" applyAlignment="1">
      <alignment horizontal="center" vertical="center"/>
    </xf>
    <xf numFmtId="49" fontId="31" fillId="8" borderId="8" xfId="4" applyNumberFormat="1" applyFont="1" applyFill="1" applyBorder="1" applyAlignment="1">
      <alignment horizontal="center" vertical="center"/>
    </xf>
    <xf numFmtId="4" fontId="31" fillId="4" borderId="64" xfId="4" applyNumberFormat="1" applyFont="1" applyFill="1" applyBorder="1" applyAlignment="1">
      <alignment horizontal="center" vertical="center" wrapText="1"/>
    </xf>
    <xf numFmtId="4" fontId="31" fillId="4" borderId="58" xfId="4" applyNumberFormat="1" applyFont="1" applyFill="1" applyBorder="1" applyAlignment="1">
      <alignment horizontal="center" vertical="center" wrapText="1"/>
    </xf>
    <xf numFmtId="4" fontId="31" fillId="45" borderId="112" xfId="5" applyNumberFormat="1" applyFont="1" applyFill="1" applyBorder="1" applyAlignment="1">
      <alignment horizontal="center" vertical="center" wrapText="1"/>
    </xf>
    <xf numFmtId="4" fontId="31" fillId="4" borderId="105" xfId="4" applyNumberFormat="1" applyFont="1" applyFill="1" applyBorder="1" applyAlignment="1">
      <alignment horizontal="center" vertical="center" wrapText="1"/>
    </xf>
    <xf numFmtId="4" fontId="31" fillId="4" borderId="106" xfId="4" applyNumberFormat="1" applyFont="1" applyFill="1" applyBorder="1" applyAlignment="1">
      <alignment horizontal="center" vertical="center" wrapText="1"/>
    </xf>
    <xf numFmtId="0" fontId="28" fillId="0" borderId="68" xfId="7" applyFont="1" applyBorder="1" applyAlignment="1">
      <alignment horizontal="justify" vertical="center" wrapText="1"/>
    </xf>
    <xf numFmtId="0" fontId="28" fillId="0" borderId="69" xfId="7" applyFont="1" applyBorder="1" applyAlignment="1">
      <alignment horizontal="justify" vertical="center" wrapText="1"/>
    </xf>
    <xf numFmtId="0" fontId="28" fillId="0" borderId="70" xfId="7" applyFont="1" applyBorder="1" applyAlignment="1">
      <alignment horizontal="justify" vertical="center" wrapText="1"/>
    </xf>
    <xf numFmtId="0" fontId="28" fillId="0" borderId="68" xfId="7" applyFont="1" applyBorder="1" applyAlignment="1">
      <alignment horizontal="left" vertical="center" wrapText="1"/>
    </xf>
    <xf numFmtId="0" fontId="28" fillId="0" borderId="69" xfId="7" applyFont="1" applyBorder="1" applyAlignment="1">
      <alignment horizontal="left" vertical="center" wrapText="1"/>
    </xf>
    <xf numFmtId="0" fontId="28" fillId="0" borderId="70" xfId="7" applyFont="1" applyBorder="1" applyAlignment="1">
      <alignment horizontal="left" vertical="center" wrapText="1"/>
    </xf>
    <xf numFmtId="170" fontId="24" fillId="0" borderId="78" xfId="8" applyFont="1" applyFill="1" applyBorder="1" applyAlignment="1">
      <alignment horizontal="center" vertical="center" wrapText="1"/>
    </xf>
    <xf numFmtId="170" fontId="24" fillId="0" borderId="71" xfId="8" applyFont="1" applyFill="1" applyBorder="1" applyAlignment="1">
      <alignment horizontal="center" vertical="center" wrapText="1"/>
    </xf>
    <xf numFmtId="170" fontId="24" fillId="0" borderId="74" xfId="8" applyFont="1" applyFill="1" applyBorder="1" applyAlignment="1">
      <alignment horizontal="center" vertical="center" wrapText="1"/>
    </xf>
    <xf numFmtId="170" fontId="24" fillId="0" borderId="73" xfId="8" applyFont="1" applyFill="1" applyBorder="1" applyAlignment="1">
      <alignment horizontal="center" vertical="center" wrapText="1"/>
    </xf>
    <xf numFmtId="0" fontId="32" fillId="8" borderId="0" xfId="7" applyFont="1" applyFill="1" applyAlignment="1">
      <alignment horizontal="justify" vertical="top" wrapText="1"/>
    </xf>
    <xf numFmtId="49" fontId="24" fillId="0" borderId="77" xfId="7" applyNumberFormat="1" applyFont="1" applyBorder="1" applyAlignment="1">
      <alignment horizontal="center" vertical="center" wrapText="1"/>
    </xf>
    <xf numFmtId="49" fontId="24" fillId="0" borderId="81" xfId="7" applyNumberFormat="1" applyFont="1" applyBorder="1" applyAlignment="1">
      <alignment horizontal="center" vertical="center" wrapText="1"/>
    </xf>
    <xf numFmtId="39" fontId="32" fillId="8" borderId="0" xfId="8" applyNumberFormat="1" applyFont="1" applyFill="1" applyBorder="1" applyAlignment="1">
      <alignment horizontal="left" vertical="top" wrapText="1"/>
    </xf>
    <xf numFmtId="170" fontId="29" fillId="0" borderId="80" xfId="8" applyFont="1" applyFill="1" applyBorder="1" applyAlignment="1">
      <alignment horizontal="center" vertical="center"/>
    </xf>
    <xf numFmtId="170" fontId="29" fillId="0" borderId="72" xfId="8" applyFont="1" applyFill="1" applyBorder="1" applyAlignment="1">
      <alignment horizontal="center" vertical="center"/>
    </xf>
    <xf numFmtId="0" fontId="24" fillId="0" borderId="78" xfId="7" applyFont="1" applyBorder="1" applyAlignment="1">
      <alignment horizontal="center" vertical="center"/>
    </xf>
    <xf numFmtId="0" fontId="24" fillId="0" borderId="74" xfId="7" applyFont="1" applyBorder="1" applyAlignment="1">
      <alignment horizontal="center" vertical="center"/>
    </xf>
    <xf numFmtId="39" fontId="27" fillId="0" borderId="11" xfId="8" applyNumberFormat="1" applyFont="1" applyFill="1" applyBorder="1" applyAlignment="1">
      <alignment horizontal="center" vertical="center"/>
    </xf>
    <xf numFmtId="39" fontId="27" fillId="0" borderId="12" xfId="8" applyNumberFormat="1" applyFont="1" applyFill="1" applyBorder="1" applyAlignment="1">
      <alignment horizontal="center" vertical="center"/>
    </xf>
    <xf numFmtId="39" fontId="27" fillId="0" borderId="13" xfId="8" applyNumberFormat="1" applyFont="1" applyFill="1" applyBorder="1" applyAlignment="1">
      <alignment horizontal="center" vertical="center"/>
    </xf>
    <xf numFmtId="170" fontId="24" fillId="0" borderId="79" xfId="8" applyFont="1" applyFill="1" applyBorder="1" applyAlignment="1">
      <alignment horizontal="center" vertical="center" wrapText="1"/>
    </xf>
    <xf numFmtId="170" fontId="24" fillId="0" borderId="82" xfId="8" applyFont="1" applyFill="1" applyBorder="1" applyAlignment="1">
      <alignment horizontal="center" vertical="center" wrapText="1"/>
    </xf>
    <xf numFmtId="0" fontId="36" fillId="0" borderId="89" xfId="7" applyFont="1" applyBorder="1" applyAlignment="1">
      <alignment horizontal="justify" vertical="center" wrapText="1"/>
    </xf>
    <xf numFmtId="0" fontId="36" fillId="0" borderId="90" xfId="7" applyFont="1" applyBorder="1" applyAlignment="1">
      <alignment horizontal="justify" vertical="center" wrapText="1"/>
    </xf>
    <xf numFmtId="0" fontId="36" fillId="0" borderId="91" xfId="7" applyFont="1" applyBorder="1" applyAlignment="1">
      <alignment horizontal="justify" vertical="center" wrapText="1"/>
    </xf>
    <xf numFmtId="170" fontId="22" fillId="8" borderId="0" xfId="8" applyFont="1" applyFill="1" applyBorder="1" applyAlignment="1">
      <alignment horizontal="center" vertical="top" wrapText="1"/>
    </xf>
    <xf numFmtId="170" fontId="22" fillId="8" borderId="0" xfId="8" applyFont="1" applyFill="1" applyBorder="1" applyAlignment="1">
      <alignment horizontal="center" vertical="top"/>
    </xf>
    <xf numFmtId="170" fontId="21" fillId="0" borderId="44" xfId="8" applyFont="1" applyFill="1" applyBorder="1" applyAlignment="1">
      <alignment horizontal="center" vertical="center" wrapText="1"/>
    </xf>
    <xf numFmtId="170" fontId="21" fillId="0" borderId="57" xfId="8" applyFont="1" applyFill="1" applyBorder="1" applyAlignment="1">
      <alignment horizontal="center" vertical="center" wrapText="1"/>
    </xf>
    <xf numFmtId="0" fontId="18" fillId="0" borderId="68" xfId="7" applyFont="1" applyBorder="1" applyAlignment="1">
      <alignment horizontal="justify" vertical="center" wrapText="1"/>
    </xf>
    <xf numFmtId="0" fontId="18" fillId="0" borderId="69" xfId="7" applyFont="1" applyBorder="1" applyAlignment="1">
      <alignment horizontal="justify" vertical="center" wrapText="1"/>
    </xf>
    <xf numFmtId="0" fontId="18" fillId="8" borderId="0" xfId="7" applyFont="1" applyFill="1" applyAlignment="1">
      <alignment horizontal="justify" vertical="top" wrapText="1"/>
    </xf>
    <xf numFmtId="39" fontId="18" fillId="8" borderId="0" xfId="8" applyNumberFormat="1" applyFont="1" applyFill="1" applyBorder="1" applyAlignment="1">
      <alignment horizontal="left" vertical="top" wrapText="1"/>
    </xf>
    <xf numFmtId="39" fontId="22" fillId="0" borderId="11" xfId="8" applyNumberFormat="1" applyFont="1" applyFill="1" applyBorder="1" applyAlignment="1">
      <alignment horizontal="center" vertical="center"/>
    </xf>
    <xf numFmtId="39" fontId="22" fillId="0" borderId="12" xfId="8" applyNumberFormat="1" applyFont="1" applyFill="1" applyBorder="1" applyAlignment="1">
      <alignment horizontal="center" vertical="center"/>
    </xf>
    <xf numFmtId="39" fontId="22" fillId="0" borderId="13" xfId="8" applyNumberFormat="1" applyFont="1" applyFill="1" applyBorder="1" applyAlignment="1">
      <alignment horizontal="center" vertical="center"/>
    </xf>
    <xf numFmtId="49" fontId="21" fillId="0" borderId="77" xfId="7" applyNumberFormat="1" applyFont="1" applyBorder="1" applyAlignment="1">
      <alignment horizontal="center" vertical="center" wrapText="1"/>
    </xf>
    <xf numFmtId="49" fontId="21" fillId="0" borderId="81" xfId="7" applyNumberFormat="1" applyFont="1" applyBorder="1" applyAlignment="1">
      <alignment horizontal="center" vertical="center" wrapText="1"/>
    </xf>
    <xf numFmtId="0" fontId="21" fillId="0" borderId="78" xfId="7" applyFont="1" applyBorder="1" applyAlignment="1">
      <alignment horizontal="center" vertical="center"/>
    </xf>
    <xf numFmtId="0" fontId="21" fillId="0" borderId="74" xfId="7" applyFont="1" applyBorder="1" applyAlignment="1">
      <alignment horizontal="center" vertical="center"/>
    </xf>
    <xf numFmtId="170" fontId="21" fillId="0" borderId="79" xfId="8" applyFont="1" applyFill="1" applyBorder="1" applyAlignment="1">
      <alignment horizontal="center" vertical="center" wrapText="1"/>
    </xf>
    <xf numFmtId="170" fontId="21" fillId="0" borderId="82" xfId="8" applyFont="1" applyFill="1" applyBorder="1" applyAlignment="1">
      <alignment horizontal="center" vertical="center" wrapText="1"/>
    </xf>
    <xf numFmtId="170" fontId="21" fillId="0" borderId="78" xfId="8" applyFont="1" applyFill="1" applyBorder="1" applyAlignment="1">
      <alignment horizontal="center" vertical="center" wrapText="1"/>
    </xf>
    <xf numFmtId="170" fontId="21" fillId="0" borderId="71" xfId="8" applyFont="1" applyFill="1" applyBorder="1" applyAlignment="1">
      <alignment horizontal="center" vertical="center" wrapText="1"/>
    </xf>
    <xf numFmtId="170" fontId="21" fillId="0" borderId="74" xfId="8" applyFont="1" applyFill="1" applyBorder="1" applyAlignment="1">
      <alignment horizontal="center" vertical="center" wrapText="1"/>
    </xf>
    <xf numFmtId="170" fontId="21" fillId="0" borderId="73" xfId="8" applyFont="1" applyFill="1" applyBorder="1" applyAlignment="1">
      <alignment horizontal="center" vertical="center" wrapText="1"/>
    </xf>
    <xf numFmtId="170" fontId="21" fillId="0" borderId="80" xfId="8" applyFont="1" applyFill="1" applyBorder="1" applyAlignment="1">
      <alignment horizontal="center" vertical="center"/>
    </xf>
    <xf numFmtId="170" fontId="21" fillId="0" borderId="72" xfId="8" applyFont="1" applyFill="1" applyBorder="1" applyAlignment="1">
      <alignment horizontal="center" vertical="center"/>
    </xf>
    <xf numFmtId="0" fontId="21" fillId="0" borderId="55" xfId="7" applyFont="1" applyBorder="1" applyAlignment="1">
      <alignment horizontal="right" vertical="center" wrapText="1"/>
    </xf>
    <xf numFmtId="0" fontId="21" fillId="0" borderId="56" xfId="7" applyFont="1" applyBorder="1" applyAlignment="1">
      <alignment horizontal="right" vertical="center" wrapText="1"/>
    </xf>
    <xf numFmtId="0" fontId="21" fillId="0" borderId="49" xfId="7" applyFont="1" applyBorder="1" applyAlignment="1">
      <alignment horizontal="right" vertical="center" wrapText="1"/>
    </xf>
    <xf numFmtId="170" fontId="18" fillId="0" borderId="15" xfId="8" applyFont="1" applyFill="1" applyBorder="1" applyAlignment="1">
      <alignment horizontal="center" vertical="center" wrapText="1"/>
    </xf>
    <xf numFmtId="0" fontId="23" fillId="0" borderId="15" xfId="7" applyFont="1" applyBorder="1" applyAlignment="1">
      <alignment horizontal="center" vertical="center"/>
    </xf>
    <xf numFmtId="170" fontId="31" fillId="0" borderId="113" xfId="5" applyFont="1" applyFill="1" applyBorder="1" applyAlignment="1">
      <alignment horizontal="center" vertical="center" wrapText="1"/>
    </xf>
    <xf numFmtId="4" fontId="32" fillId="12" borderId="113" xfId="5" applyNumberFormat="1" applyFont="1" applyFill="1" applyBorder="1" applyAlignment="1">
      <alignment horizontal="center" vertical="center" wrapText="1"/>
    </xf>
    <xf numFmtId="4" fontId="32" fillId="8" borderId="46" xfId="5" applyNumberFormat="1" applyFont="1" applyFill="1" applyBorder="1" applyAlignment="1">
      <alignment horizontal="center" vertical="center" wrapText="1"/>
    </xf>
  </cellXfs>
  <cellStyles count="59">
    <cellStyle name="20% - Ênfase1" xfId="29" builtinId="30" customBuiltin="1"/>
    <cellStyle name="20% - Ênfase2" xfId="33" builtinId="34" customBuiltin="1"/>
    <cellStyle name="20% - Ênfase3" xfId="37" builtinId="38" customBuiltin="1"/>
    <cellStyle name="20% - Ênfase4" xfId="41" builtinId="42" customBuiltin="1"/>
    <cellStyle name="20% - Ênfase5" xfId="45" builtinId="46" customBuiltin="1"/>
    <cellStyle name="20% - Ênfase6" xfId="49" builtinId="50" customBuiltin="1"/>
    <cellStyle name="40% - Ênfase1" xfId="30" builtinId="31" customBuiltin="1"/>
    <cellStyle name="40% - Ênfase2" xfId="34" builtinId="35" customBuiltin="1"/>
    <cellStyle name="40% - Ênfase3" xfId="38" builtinId="39" customBuiltin="1"/>
    <cellStyle name="40% - Ênfase4" xfId="42" builtinId="43" customBuiltin="1"/>
    <cellStyle name="40% - Ênfase5" xfId="46" builtinId="47" customBuiltin="1"/>
    <cellStyle name="40% - Ênfase6" xfId="50" builtinId="51" customBuiltin="1"/>
    <cellStyle name="60% - Ênfase1" xfId="31" builtinId="32" customBuiltin="1"/>
    <cellStyle name="60% - Ênfase2" xfId="35" builtinId="36" customBuiltin="1"/>
    <cellStyle name="60% - Ênfase3" xfId="39" builtinId="40" customBuiltin="1"/>
    <cellStyle name="60% - Ênfase4" xfId="43" builtinId="44" customBuiltin="1"/>
    <cellStyle name="60% - Ênfase5" xfId="47" builtinId="48" customBuiltin="1"/>
    <cellStyle name="60% - Ênfase6" xfId="51" builtinId="52" customBuiltin="1"/>
    <cellStyle name="Bom" xfId="16" builtinId="26" customBuiltin="1"/>
    <cellStyle name="Cálculo" xfId="21" builtinId="22" customBuiltin="1"/>
    <cellStyle name="Célula de Verificação" xfId="23" builtinId="23" customBuiltin="1"/>
    <cellStyle name="Célula Vinculada" xfId="22" builtinId="24" customBuiltin="1"/>
    <cellStyle name="Ênfase1" xfId="28" builtinId="29" customBuiltin="1"/>
    <cellStyle name="Ênfase2" xfId="32" builtinId="33" customBuiltin="1"/>
    <cellStyle name="Ênfase3" xfId="36" builtinId="37" customBuiltin="1"/>
    <cellStyle name="Ênfase4" xfId="40" builtinId="41" customBuiltin="1"/>
    <cellStyle name="Ênfase5" xfId="44" builtinId="45" customBuiltin="1"/>
    <cellStyle name="Ênfase6" xfId="48" builtinId="49" customBuiltin="1"/>
    <cellStyle name="Entrada" xfId="19" builtinId="20" customBuiltin="1"/>
    <cellStyle name="Neutro" xfId="18" builtinId="28" customBuiltin="1"/>
    <cellStyle name="Normal" xfId="0" builtinId="0"/>
    <cellStyle name="Normal 10" xfId="52" xr:uid="{00000000-0005-0000-0000-000024000000}"/>
    <cellStyle name="Normal 2" xfId="1" xr:uid="{00000000-0005-0000-0000-000025000000}"/>
    <cellStyle name="Normal 2 2" xfId="7" xr:uid="{00000000-0005-0000-0000-000026000000}"/>
    <cellStyle name="Normal 3" xfId="4" xr:uid="{00000000-0005-0000-0000-000027000000}"/>
    <cellStyle name="Normal 8" xfId="58" xr:uid="{00000000-0005-0000-0000-000028000000}"/>
    <cellStyle name="Nota" xfId="25" builtinId="10" customBuiltin="1"/>
    <cellStyle name="Porcentagem" xfId="10" builtinId="5"/>
    <cellStyle name="Porcentagem 2" xfId="3" xr:uid="{00000000-0005-0000-0000-00002B000000}"/>
    <cellStyle name="Porcentagem 3" xfId="6" xr:uid="{00000000-0005-0000-0000-00002C000000}"/>
    <cellStyle name="Ruim" xfId="17" builtinId="27" customBuiltin="1"/>
    <cellStyle name="Saída" xfId="20" builtinId="21" customBuiltin="1"/>
    <cellStyle name="Separador de milhares 2" xfId="8" xr:uid="{00000000-0005-0000-0000-00002E000000}"/>
    <cellStyle name="Separador de milhares 2 2" xfId="53" xr:uid="{00000000-0005-0000-0000-00002F000000}"/>
    <cellStyle name="Separador de milhares 3" xfId="54" xr:uid="{00000000-0005-0000-0000-000030000000}"/>
    <cellStyle name="Texto de Aviso" xfId="24" builtinId="11" customBuiltin="1"/>
    <cellStyle name="Texto Explicativo" xfId="26" builtinId="53" customBuiltin="1"/>
    <cellStyle name="Título" xfId="11" builtinId="15" customBuiltin="1"/>
    <cellStyle name="Título 1" xfId="12" builtinId="16" customBuiltin="1"/>
    <cellStyle name="Título 2" xfId="13" builtinId="17" customBuiltin="1"/>
    <cellStyle name="Título 3" xfId="14" builtinId="18" customBuiltin="1"/>
    <cellStyle name="Título 4" xfId="15" builtinId="19" customBuiltin="1"/>
    <cellStyle name="Total" xfId="27" builtinId="25" customBuiltin="1"/>
    <cellStyle name="Vírgula" xfId="9" builtinId="3"/>
    <cellStyle name="Vírgula 2" xfId="2" xr:uid="{00000000-0005-0000-0000-000037000000}"/>
    <cellStyle name="Vírgula 2 2" xfId="56" xr:uid="{00000000-0005-0000-0000-000038000000}"/>
    <cellStyle name="Vírgula 3" xfId="5" xr:uid="{00000000-0005-0000-0000-000039000000}"/>
    <cellStyle name="Vírgula 3 2" xfId="57" xr:uid="{00000000-0005-0000-0000-00003A000000}"/>
    <cellStyle name="Vírgula 4" xfId="55" xr:uid="{00000000-0005-0000-0000-00003B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275167</xdr:colOff>
      <xdr:row>0</xdr:row>
      <xdr:rowOff>137583</xdr:rowOff>
    </xdr:from>
    <xdr:to>
      <xdr:col>15</xdr:col>
      <xdr:colOff>780173</xdr:colOff>
      <xdr:row>5</xdr:row>
      <xdr:rowOff>2822</xdr:rowOff>
    </xdr:to>
    <xdr:pic>
      <xdr:nvPicPr>
        <xdr:cNvPr id="2" name="Imagem 1" descr="cinza_Mar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3334" y="137583"/>
          <a:ext cx="138342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42572</xdr:colOff>
      <xdr:row>0</xdr:row>
      <xdr:rowOff>387609</xdr:rowOff>
    </xdr:from>
    <xdr:to>
      <xdr:col>1</xdr:col>
      <xdr:colOff>544287</xdr:colOff>
      <xdr:row>0</xdr:row>
      <xdr:rowOff>915243</xdr:rowOff>
    </xdr:to>
    <xdr:pic>
      <xdr:nvPicPr>
        <xdr:cNvPr id="2" name="Imagem 1" descr="cinza_Marc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2" y="387609"/>
          <a:ext cx="1114036" cy="527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61735</xdr:colOff>
      <xdr:row>0</xdr:row>
      <xdr:rowOff>66461</xdr:rowOff>
    </xdr:from>
    <xdr:to>
      <xdr:col>0</xdr:col>
      <xdr:colOff>786291</xdr:colOff>
      <xdr:row>1</xdr:row>
      <xdr:rowOff>336273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730250" cy="7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114070</xdr:colOff>
      <xdr:row>0</xdr:row>
      <xdr:rowOff>45527</xdr:rowOff>
    </xdr:from>
    <xdr:to>
      <xdr:col>1</xdr:col>
      <xdr:colOff>294873</xdr:colOff>
      <xdr:row>2</xdr:row>
      <xdr:rowOff>190500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70" y="45527"/>
          <a:ext cx="997232" cy="838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431234</xdr:colOff>
      <xdr:row>0</xdr:row>
      <xdr:rowOff>75001</xdr:rowOff>
    </xdr:from>
    <xdr:to>
      <xdr:col>5</xdr:col>
      <xdr:colOff>557892</xdr:colOff>
      <xdr:row>2</xdr:row>
      <xdr:rowOff>217714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6717734" y="75001"/>
          <a:ext cx="929479" cy="83667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349251</xdr:colOff>
      <xdr:row>1</xdr:row>
      <xdr:rowOff>25401</xdr:rowOff>
    </xdr:from>
    <xdr:to>
      <xdr:col>8</xdr:col>
      <xdr:colOff>463550</xdr:colOff>
      <xdr:row>2</xdr:row>
      <xdr:rowOff>324807</xdr:rowOff>
    </xdr:to>
    <xdr:pic>
      <xdr:nvPicPr>
        <xdr:cNvPr id="3" name="Imagem 2" descr="cinza_Marc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1" y="241301"/>
          <a:ext cx="761999" cy="496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152400</xdr:rowOff>
    </xdr:from>
    <xdr:to>
      <xdr:col>0</xdr:col>
      <xdr:colOff>661845</xdr:colOff>
      <xdr:row>2</xdr:row>
      <xdr:rowOff>368300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60469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698853</xdr:colOff>
      <xdr:row>0</xdr:row>
      <xdr:rowOff>177800</xdr:rowOff>
    </xdr:from>
    <xdr:to>
      <xdr:col>1</xdr:col>
      <xdr:colOff>222250</xdr:colOff>
      <xdr:row>2</xdr:row>
      <xdr:rowOff>323850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rcRect l="44802" t="35326" r="44714" b="40426"/>
        <a:stretch/>
      </xdr:blipFill>
      <xdr:spPr bwMode="auto">
        <a:xfrm>
          <a:off x="698853" y="177800"/>
          <a:ext cx="513997" cy="558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349251</xdr:colOff>
      <xdr:row>1</xdr:row>
      <xdr:rowOff>25401</xdr:rowOff>
    </xdr:from>
    <xdr:to>
      <xdr:col>8</xdr:col>
      <xdr:colOff>463550</xdr:colOff>
      <xdr:row>2</xdr:row>
      <xdr:rowOff>273050</xdr:rowOff>
    </xdr:to>
    <xdr:pic>
      <xdr:nvPicPr>
        <xdr:cNvPr id="2" name="Imagem 1" descr="cinza_Marca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9451" y="241301"/>
          <a:ext cx="761999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152400</xdr:rowOff>
    </xdr:from>
    <xdr:to>
      <xdr:col>0</xdr:col>
      <xdr:colOff>661845</xdr:colOff>
      <xdr:row>2</xdr:row>
      <xdr:rowOff>368300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60469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698853</xdr:colOff>
      <xdr:row>0</xdr:row>
      <xdr:rowOff>177800</xdr:rowOff>
    </xdr:from>
    <xdr:to>
      <xdr:col>1</xdr:col>
      <xdr:colOff>222250</xdr:colOff>
      <xdr:row>2</xdr:row>
      <xdr:rowOff>323850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rcRect l="44802" t="35326" r="44714" b="40426"/>
        <a:stretch/>
      </xdr:blipFill>
      <xdr:spPr bwMode="auto">
        <a:xfrm>
          <a:off x="698853" y="177800"/>
          <a:ext cx="513997" cy="558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100693</xdr:colOff>
      <xdr:row>0</xdr:row>
      <xdr:rowOff>195943</xdr:rowOff>
    </xdr:from>
    <xdr:to>
      <xdr:col>0</xdr:col>
      <xdr:colOff>705388</xdr:colOff>
      <xdr:row>2</xdr:row>
      <xdr:rowOff>390071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3" y="195943"/>
          <a:ext cx="604695" cy="629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83809</xdr:colOff>
      <xdr:row>1</xdr:row>
      <xdr:rowOff>109764</xdr:rowOff>
    </xdr:from>
    <xdr:to>
      <xdr:col>8</xdr:col>
      <xdr:colOff>562427</xdr:colOff>
      <xdr:row>2</xdr:row>
      <xdr:rowOff>451756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9622416" y="313871"/>
          <a:ext cx="478618" cy="57331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100693</xdr:colOff>
      <xdr:row>0</xdr:row>
      <xdr:rowOff>195943</xdr:rowOff>
    </xdr:from>
    <xdr:to>
      <xdr:col>0</xdr:col>
      <xdr:colOff>705388</xdr:colOff>
      <xdr:row>2</xdr:row>
      <xdr:rowOff>390071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3" y="195943"/>
          <a:ext cx="604695" cy="628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83809</xdr:colOff>
      <xdr:row>1</xdr:row>
      <xdr:rowOff>109764</xdr:rowOff>
    </xdr:from>
    <xdr:to>
      <xdr:col>8</xdr:col>
      <xdr:colOff>562427</xdr:colOff>
      <xdr:row>2</xdr:row>
      <xdr:rowOff>451756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9898369" y="323124"/>
          <a:ext cx="478618" cy="5629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ILHA%20TOTAL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8-06-2023\POL&#205;CIA%20CIVIL\REFORMA%20INTERNA\PLANILHAS\Pla_PCES%20terreo%20e%201_Vil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&#205;CIA%20CIVIL\REFORMA%20INTERNA\CONTROLES\PLANILHAS\Pla_PCES%20terreo%20e%201_Vil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&#205;CIA%20CIVIL\Obras%20complexo%20PC-ES\REFORMA%20INTERNA\CONTROLES\PLANILHAS\Pla_PCES%20terreo%20e%201_Vil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EMP/PROJETOS/Chefatura%20de%20Pol&#237;cia/Central%202/REFORMA%201%20ANDAR%20TERREO/EDITAL%20JULHO_22/MEDICAO%20E%20ADITIVO/ADITIVO/2&#186;%20ADITIVO%20CENTRAL/2&#176;%20ADITIVO-%20CENTRAL%20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bdi-DEO"/>
      <sheetName val="CUSTO INDIRETO"/>
      <sheetName val="CRONOGRAMA"/>
      <sheetName val="EMERGÊNCIA"/>
      <sheetName val="RESUMO - MO37588"/>
      <sheetName val="Planilha de Custo"/>
      <sheetName val="Replan"/>
      <sheetName val="Resumo"/>
    </sheetNames>
    <sheetDataSet>
      <sheetData sheetId="0" refreshError="1">
        <row r="19">
          <cell r="C19" t="str">
            <v>TOTAL 02</v>
          </cell>
        </row>
        <row r="37">
          <cell r="H37">
            <v>0</v>
          </cell>
        </row>
        <row r="49">
          <cell r="C49" t="str">
            <v>TOTAL 07</v>
          </cell>
        </row>
        <row r="67">
          <cell r="H67">
            <v>0</v>
          </cell>
        </row>
        <row r="79">
          <cell r="C79" t="str">
            <v>TOTAL 12</v>
          </cell>
        </row>
        <row r="97">
          <cell r="H97">
            <v>0</v>
          </cell>
        </row>
        <row r="109">
          <cell r="C109" t="str">
            <v>TOTAL 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>
        <row r="4">
          <cell r="D4" t="str">
            <v>INSTALAÇÃO DO CANTEIRO DE OBRAS</v>
          </cell>
        </row>
        <row r="681">
          <cell r="H681">
            <v>3360294.429999996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>
        <row r="88">
          <cell r="C88" t="str">
            <v>050201</v>
          </cell>
        </row>
        <row r="97">
          <cell r="C97" t="str">
            <v>06</v>
          </cell>
          <cell r="D97" t="str">
            <v>ESQUADRIAS METÁLICAS</v>
          </cell>
        </row>
        <row r="99">
          <cell r="C99" t="str">
            <v>060101</v>
          </cell>
          <cell r="D99" t="str">
            <v>Báscula para vidro em alumínio anodizado cor natural, linha 25, completa, com tranca, caixilho, alizar e  contramarco, exclusive vidro</v>
          </cell>
        </row>
        <row r="100">
          <cell r="C100" t="str">
            <v>060102</v>
          </cell>
          <cell r="D100" t="str">
            <v>Porta de abrir tipo veneziana em alumínio anodizado, linha 25, completa, incl. puxador com tranca, caixilho, alizar e contramarco</v>
          </cell>
        </row>
        <row r="101">
          <cell r="C101" t="str">
            <v>060103</v>
          </cell>
          <cell r="D101" t="str">
            <v>Janela de correr para vidro em alumínio anodizado cor natural, linha 25, completa, incl. puxador com tranca, alizar, caixilho e contramarco, exclusive vidro</v>
          </cell>
        </row>
        <row r="102">
          <cell r="C102" t="str">
            <v>060104</v>
          </cell>
          <cell r="D102" t="str">
            <v>Grade de ferro em barra chata, inclusive chumbamento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>
        <row r="62">
          <cell r="C62" t="str">
            <v>010201</v>
          </cell>
        </row>
        <row r="353">
          <cell r="H353">
            <v>2744.5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ª Adit CONSOLIDADO"/>
      <sheetName val="ACRESC E DECRES PLANILHADO"/>
      <sheetName val="Cronog original"/>
      <sheetName val="Acresc. (Novos)"/>
      <sheetName val="Contrato"/>
      <sheetName val="Memoria 1"/>
      <sheetName val="Memoria 2"/>
      <sheetName val="Cronog 2º aditivo"/>
      <sheetName val="AR COND "/>
      <sheetName val="Memória Rec. Fachada 4"/>
      <sheetName val="Comp. STEEL DECK REV 1"/>
      <sheetName val="Instalação de Chapim"/>
      <sheetName val="andaime"/>
      <sheetName val="Orç. Pele de vidro"/>
      <sheetName val="Orç. Steel deck"/>
      <sheetName val="Plano Trab 2 (2)"/>
      <sheetName val="Memoria 3)"/>
      <sheetName val="contagem prazo"/>
    </sheetNames>
    <sheetDataSet>
      <sheetData sheetId="0"/>
      <sheetData sheetId="1">
        <row r="794">
          <cell r="G794"/>
          <cell r="H794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view="pageBreakPreview" topLeftCell="F1" zoomScale="90" zoomScaleSheetLayoutView="90" workbookViewId="0">
      <selection sqref="A1:P6"/>
    </sheetView>
  </sheetViews>
  <sheetFormatPr defaultColWidth="9.28515625" defaultRowHeight="12.75" x14ac:dyDescent="0.2"/>
  <cols>
    <col min="1" max="1" width="9.28515625" style="44" customWidth="1"/>
    <col min="2" max="2" width="46.5703125" style="44" customWidth="1"/>
    <col min="3" max="3" width="16.7109375" style="44" customWidth="1"/>
    <col min="4" max="4" width="9.28515625" style="44" customWidth="1"/>
    <col min="5" max="5" width="11.28515625" style="44" customWidth="1"/>
    <col min="6" max="16" width="13.28515625" style="44" customWidth="1"/>
    <col min="17" max="17" width="13.28515625" style="44" hidden="1" customWidth="1"/>
    <col min="18" max="19" width="0" style="44" hidden="1" customWidth="1"/>
    <col min="20" max="16384" width="9.28515625" style="44"/>
  </cols>
  <sheetData>
    <row r="1" spans="1:18" ht="13.5" thickBot="1" x14ac:dyDescent="0.25">
      <c r="A1" s="488"/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90"/>
    </row>
    <row r="2" spans="1:18" ht="13.5" thickBot="1" x14ac:dyDescent="0.25">
      <c r="A2" s="491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3"/>
    </row>
    <row r="3" spans="1:18" ht="13.5" thickBot="1" x14ac:dyDescent="0.25">
      <c r="A3" s="491"/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  <c r="P3" s="493"/>
    </row>
    <row r="4" spans="1:18" ht="13.5" thickBot="1" x14ac:dyDescent="0.25">
      <c r="A4" s="491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3"/>
    </row>
    <row r="5" spans="1:18" ht="13.5" thickBot="1" x14ac:dyDescent="0.25">
      <c r="A5" s="491"/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3"/>
    </row>
    <row r="6" spans="1:18" ht="6.75" customHeight="1" x14ac:dyDescent="0.2">
      <c r="A6" s="491"/>
      <c r="B6" s="492"/>
      <c r="C6" s="492"/>
      <c r="D6" s="492"/>
      <c r="E6" s="492"/>
      <c r="F6" s="492"/>
      <c r="G6" s="492"/>
      <c r="H6" s="492"/>
      <c r="I6" s="492"/>
      <c r="J6" s="492"/>
      <c r="K6" s="492"/>
      <c r="L6" s="492"/>
      <c r="M6" s="492"/>
      <c r="N6" s="492"/>
      <c r="O6" s="492"/>
      <c r="P6" s="493"/>
    </row>
    <row r="7" spans="1:18" ht="23.25" x14ac:dyDescent="0.35">
      <c r="A7" s="494" t="s">
        <v>73</v>
      </c>
      <c r="B7" s="495"/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95"/>
      <c r="O7" s="495"/>
      <c r="P7" s="496"/>
      <c r="Q7" s="44">
        <f>100/16</f>
        <v>6.25</v>
      </c>
    </row>
    <row r="8" spans="1:18" ht="23.25" customHeight="1" x14ac:dyDescent="0.2">
      <c r="A8" s="497" t="s">
        <v>99</v>
      </c>
      <c r="B8" s="498"/>
      <c r="C8" s="498"/>
      <c r="D8" s="498"/>
      <c r="E8" s="498"/>
      <c r="F8" s="498"/>
      <c r="G8" s="498"/>
      <c r="H8" s="498"/>
      <c r="I8" s="498"/>
      <c r="J8" s="498"/>
      <c r="K8" s="498"/>
      <c r="L8" s="498"/>
      <c r="M8" s="498"/>
      <c r="N8" s="498"/>
      <c r="O8" s="498"/>
      <c r="P8" s="499"/>
    </row>
    <row r="9" spans="1:18" ht="15" customHeight="1" x14ac:dyDescent="0.2">
      <c r="A9" s="500" t="s">
        <v>74</v>
      </c>
      <c r="B9" s="502" t="s">
        <v>75</v>
      </c>
      <c r="C9" s="502" t="s">
        <v>76</v>
      </c>
      <c r="D9" s="502"/>
      <c r="E9" s="504" t="s">
        <v>77</v>
      </c>
      <c r="F9" s="504"/>
      <c r="G9" s="504"/>
      <c r="H9" s="504"/>
      <c r="I9" s="504"/>
      <c r="J9" s="504"/>
      <c r="K9" s="504"/>
      <c r="L9" s="504"/>
      <c r="M9" s="504"/>
      <c r="N9" s="504"/>
      <c r="O9" s="504"/>
      <c r="P9" s="505"/>
    </row>
    <row r="10" spans="1:18" ht="15" x14ac:dyDescent="0.2">
      <c r="A10" s="501"/>
      <c r="B10" s="503"/>
      <c r="C10" s="45" t="s">
        <v>78</v>
      </c>
      <c r="D10" s="46" t="s">
        <v>79</v>
      </c>
      <c r="E10" s="47" t="s">
        <v>80</v>
      </c>
      <c r="F10" s="47" t="s">
        <v>81</v>
      </c>
      <c r="G10" s="47" t="s">
        <v>82</v>
      </c>
      <c r="H10" s="47" t="s">
        <v>83</v>
      </c>
      <c r="I10" s="47" t="s">
        <v>84</v>
      </c>
      <c r="J10" s="47" t="s">
        <v>85</v>
      </c>
      <c r="K10" s="48" t="s">
        <v>86</v>
      </c>
      <c r="L10" s="48" t="s">
        <v>87</v>
      </c>
      <c r="M10" s="48" t="s">
        <v>88</v>
      </c>
      <c r="N10" s="48" t="s">
        <v>89</v>
      </c>
      <c r="O10" s="48" t="s">
        <v>90</v>
      </c>
      <c r="P10" s="96" t="s">
        <v>91</v>
      </c>
    </row>
    <row r="11" spans="1:18" ht="15" x14ac:dyDescent="0.2">
      <c r="A11" s="49"/>
      <c r="B11" s="50"/>
      <c r="C11" s="51"/>
      <c r="D11" s="52"/>
      <c r="E11" s="53"/>
      <c r="F11" s="53"/>
      <c r="G11" s="53"/>
      <c r="H11" s="53"/>
      <c r="I11" s="54"/>
      <c r="J11" s="53"/>
      <c r="K11" s="55"/>
      <c r="L11" s="53"/>
      <c r="M11" s="53"/>
      <c r="N11" s="53"/>
      <c r="O11" s="53"/>
      <c r="P11" s="97"/>
    </row>
    <row r="12" spans="1:18" ht="33" customHeight="1" thickBot="1" x14ac:dyDescent="0.25">
      <c r="A12" s="56">
        <v>1</v>
      </c>
      <c r="B12" s="57" t="s">
        <v>11</v>
      </c>
      <c r="C12" s="58">
        <f>Contrato!H7+Contrato!H8+Contrato!H9+Contrato!H10+Contrato!H11</f>
        <v>24870.434000000001</v>
      </c>
      <c r="D12" s="59">
        <f>C12/C$21</f>
        <v>0.27711196300103963</v>
      </c>
      <c r="E12" s="60">
        <f>ROUND(E13*$C$12,2)</f>
        <v>22383.39</v>
      </c>
      <c r="F12" s="61">
        <f>ROUND(F13*$C$12,2)</f>
        <v>1243.52</v>
      </c>
      <c r="G12" s="61">
        <f>ROUND(G13*$C$12,2)-0.01</f>
        <v>1243.51</v>
      </c>
      <c r="H12" s="61">
        <f>ROUND(H13*$C$12,2)+0.01</f>
        <v>0.01</v>
      </c>
      <c r="I12" s="61">
        <f t="shared" ref="I12:P12" si="0">ROUND(I13*$C$12,2)</f>
        <v>0</v>
      </c>
      <c r="J12" s="61">
        <f t="shared" si="0"/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0</v>
      </c>
      <c r="O12" s="61">
        <f t="shared" si="0"/>
        <v>0</v>
      </c>
      <c r="P12" s="98">
        <f t="shared" si="0"/>
        <v>0</v>
      </c>
      <c r="Q12" s="95">
        <f t="shared" ref="Q12:Q19" si="1">SUM(E12:P12)</f>
        <v>24870.429999999997</v>
      </c>
      <c r="R12" s="62">
        <f>Q12-C12</f>
        <v>-4.0000000044528861E-3</v>
      </c>
    </row>
    <row r="13" spans="1:18" ht="15.75" customHeight="1" x14ac:dyDescent="0.2">
      <c r="A13" s="56"/>
      <c r="B13" s="57"/>
      <c r="C13" s="63"/>
      <c r="D13" s="59"/>
      <c r="E13" s="64">
        <v>0.9</v>
      </c>
      <c r="F13" s="64">
        <v>0.05</v>
      </c>
      <c r="G13" s="64">
        <v>0.05</v>
      </c>
      <c r="H13" s="64"/>
      <c r="I13" s="64"/>
      <c r="J13" s="64"/>
      <c r="K13" s="64"/>
      <c r="L13" s="64"/>
      <c r="M13" s="64"/>
      <c r="N13" s="64"/>
      <c r="O13" s="64"/>
      <c r="P13" s="99"/>
      <c r="Q13" s="95">
        <f t="shared" si="1"/>
        <v>1</v>
      </c>
      <c r="R13" s="62">
        <f t="shared" ref="R13:R19" si="2">Q13-C13</f>
        <v>1</v>
      </c>
    </row>
    <row r="14" spans="1:18" ht="17.25" customHeight="1" thickBot="1" x14ac:dyDescent="0.25">
      <c r="A14" s="56">
        <v>2</v>
      </c>
      <c r="B14" s="57" t="s">
        <v>31</v>
      </c>
      <c r="C14" s="63">
        <f>SUM(Contrato!H13:H22)</f>
        <v>45012.75</v>
      </c>
      <c r="D14" s="59">
        <f>C14/C$21</f>
        <v>0.50154217303063742</v>
      </c>
      <c r="E14" s="60">
        <f t="shared" ref="E14:P14" si="3">ROUND(E15*$C$14,2)</f>
        <v>2250.64</v>
      </c>
      <c r="F14" s="61">
        <f t="shared" si="3"/>
        <v>2250.64</v>
      </c>
      <c r="G14" s="61">
        <f t="shared" si="3"/>
        <v>4501.28</v>
      </c>
      <c r="H14" s="61">
        <f t="shared" si="3"/>
        <v>4501.28</v>
      </c>
      <c r="I14" s="61">
        <f t="shared" si="3"/>
        <v>6751.91</v>
      </c>
      <c r="J14" s="61">
        <f t="shared" si="3"/>
        <v>9002.5499999999993</v>
      </c>
      <c r="K14" s="61">
        <f t="shared" si="3"/>
        <v>9002.5499999999993</v>
      </c>
      <c r="L14" s="61">
        <f t="shared" si="3"/>
        <v>4501.28</v>
      </c>
      <c r="M14" s="61">
        <f>ROUND(M15*$C$14,2)-0.02</f>
        <v>2250.62</v>
      </c>
      <c r="N14" s="61">
        <f t="shared" si="3"/>
        <v>0</v>
      </c>
      <c r="O14" s="61">
        <f t="shared" si="3"/>
        <v>0</v>
      </c>
      <c r="P14" s="98">
        <f t="shared" si="3"/>
        <v>0</v>
      </c>
      <c r="Q14" s="95">
        <f t="shared" si="1"/>
        <v>45012.75</v>
      </c>
      <c r="R14" s="62">
        <f>Q14-C14</f>
        <v>0</v>
      </c>
    </row>
    <row r="15" spans="1:18" ht="15.75" customHeight="1" x14ac:dyDescent="0.2">
      <c r="A15" s="56"/>
      <c r="B15" s="57"/>
      <c r="C15" s="63"/>
      <c r="D15" s="59"/>
      <c r="E15" s="64">
        <v>0.05</v>
      </c>
      <c r="F15" s="64">
        <v>0.05</v>
      </c>
      <c r="G15" s="64">
        <v>0.1</v>
      </c>
      <c r="H15" s="64">
        <v>0.1</v>
      </c>
      <c r="I15" s="64">
        <v>0.15</v>
      </c>
      <c r="J15" s="64">
        <v>0.2</v>
      </c>
      <c r="K15" s="64">
        <v>0.2</v>
      </c>
      <c r="L15" s="64">
        <v>0.1</v>
      </c>
      <c r="M15" s="64">
        <v>0.05</v>
      </c>
      <c r="N15" s="64"/>
      <c r="O15" s="64"/>
      <c r="P15" s="99"/>
      <c r="Q15" s="95">
        <f t="shared" si="1"/>
        <v>1</v>
      </c>
      <c r="R15" s="62">
        <f t="shared" si="2"/>
        <v>1</v>
      </c>
    </row>
    <row r="16" spans="1:18" ht="33" customHeight="1" thickBot="1" x14ac:dyDescent="0.25">
      <c r="A16" s="56">
        <v>3</v>
      </c>
      <c r="B16" s="57" t="s">
        <v>92</v>
      </c>
      <c r="C16" s="63">
        <f>Contrato!H24</f>
        <v>3547.5000000000005</v>
      </c>
      <c r="D16" s="59">
        <f>C16/C$21</f>
        <v>3.9527041978687956E-2</v>
      </c>
      <c r="E16" s="60">
        <f t="shared" ref="E16:P16" si="4">ROUND(E17*$C$16,2)</f>
        <v>0</v>
      </c>
      <c r="F16" s="61">
        <f t="shared" si="4"/>
        <v>0</v>
      </c>
      <c r="G16" s="61">
        <f t="shared" si="4"/>
        <v>0</v>
      </c>
      <c r="H16" s="61">
        <f>ROUND(H17*$C$16,2)</f>
        <v>0</v>
      </c>
      <c r="I16" s="61">
        <f t="shared" si="4"/>
        <v>0</v>
      </c>
      <c r="J16" s="61">
        <f t="shared" si="4"/>
        <v>0</v>
      </c>
      <c r="K16" s="61">
        <f t="shared" si="4"/>
        <v>0</v>
      </c>
      <c r="L16" s="61">
        <f t="shared" si="4"/>
        <v>0</v>
      </c>
      <c r="M16" s="61">
        <f t="shared" si="4"/>
        <v>0</v>
      </c>
      <c r="N16" s="61">
        <f t="shared" si="4"/>
        <v>1773.75</v>
      </c>
      <c r="O16" s="61">
        <f t="shared" si="4"/>
        <v>1419</v>
      </c>
      <c r="P16" s="98">
        <f t="shared" si="4"/>
        <v>354.75</v>
      </c>
      <c r="Q16" s="95">
        <f t="shared" si="1"/>
        <v>3547.5</v>
      </c>
      <c r="R16" s="62">
        <f t="shared" si="2"/>
        <v>0</v>
      </c>
    </row>
    <row r="17" spans="1:18" ht="15" x14ac:dyDescent="0.2">
      <c r="A17" s="56"/>
      <c r="B17" s="57"/>
      <c r="C17" s="63"/>
      <c r="D17" s="59"/>
      <c r="E17" s="65"/>
      <c r="F17" s="65"/>
      <c r="G17" s="65"/>
      <c r="H17" s="65"/>
      <c r="I17" s="65"/>
      <c r="J17" s="65"/>
      <c r="K17" s="65"/>
      <c r="L17" s="65"/>
      <c r="M17" s="65"/>
      <c r="N17" s="65">
        <v>0.5</v>
      </c>
      <c r="O17" s="65">
        <v>0.4</v>
      </c>
      <c r="P17" s="100">
        <v>0.1</v>
      </c>
      <c r="Q17" s="95">
        <f t="shared" si="1"/>
        <v>1</v>
      </c>
      <c r="R17" s="62">
        <f t="shared" si="2"/>
        <v>1</v>
      </c>
    </row>
    <row r="18" spans="1:18" ht="33" customHeight="1" thickBot="1" x14ac:dyDescent="0.25">
      <c r="A18" s="56">
        <v>5</v>
      </c>
      <c r="B18" s="57" t="s">
        <v>93</v>
      </c>
      <c r="C18" s="63">
        <f>Contrato!H26</f>
        <v>16318</v>
      </c>
      <c r="D18" s="59">
        <f>C18/C$21</f>
        <v>0.18181882198963495</v>
      </c>
      <c r="E18" s="60">
        <f t="shared" ref="E18:P18" si="5">ROUND(E19*$C$18,2)</f>
        <v>1360.92</v>
      </c>
      <c r="F18" s="61">
        <f t="shared" si="5"/>
        <v>1360.92</v>
      </c>
      <c r="G18" s="61">
        <f t="shared" si="5"/>
        <v>1360.92</v>
      </c>
      <c r="H18" s="61">
        <f t="shared" si="5"/>
        <v>1360.92</v>
      </c>
      <c r="I18" s="61">
        <f t="shared" si="5"/>
        <v>1359.29</v>
      </c>
      <c r="J18" s="61">
        <f t="shared" si="5"/>
        <v>1359.29</v>
      </c>
      <c r="K18" s="61">
        <f t="shared" si="5"/>
        <v>1359.29</v>
      </c>
      <c r="L18" s="61">
        <f t="shared" si="5"/>
        <v>1359.29</v>
      </c>
      <c r="M18" s="61">
        <f t="shared" si="5"/>
        <v>1359.29</v>
      </c>
      <c r="N18" s="61">
        <f t="shared" si="5"/>
        <v>1359.29</v>
      </c>
      <c r="O18" s="61">
        <f t="shared" si="5"/>
        <v>1359.29</v>
      </c>
      <c r="P18" s="98">
        <f t="shared" si="5"/>
        <v>1359.29</v>
      </c>
      <c r="Q18" s="95">
        <f t="shared" si="1"/>
        <v>16318.000000000004</v>
      </c>
      <c r="R18" s="62">
        <f>Q18-C18</f>
        <v>0</v>
      </c>
    </row>
    <row r="19" spans="1:18" ht="15" x14ac:dyDescent="0.2">
      <c r="A19" s="56"/>
      <c r="B19" s="57"/>
      <c r="C19" s="63"/>
      <c r="D19" s="59"/>
      <c r="E19" s="65">
        <v>8.3400000000000002E-2</v>
      </c>
      <c r="F19" s="65">
        <v>8.3400000000000002E-2</v>
      </c>
      <c r="G19" s="65">
        <v>8.3400000000000002E-2</v>
      </c>
      <c r="H19" s="65">
        <v>8.3400000000000002E-2</v>
      </c>
      <c r="I19" s="65">
        <v>8.3299999999999999E-2</v>
      </c>
      <c r="J19" s="65">
        <v>8.3299999999999999E-2</v>
      </c>
      <c r="K19" s="65">
        <v>8.3299999999999999E-2</v>
      </c>
      <c r="L19" s="65">
        <v>8.3299999999999999E-2</v>
      </c>
      <c r="M19" s="65">
        <v>8.3299999999999999E-2</v>
      </c>
      <c r="N19" s="65">
        <v>8.3299999999999999E-2</v>
      </c>
      <c r="O19" s="65">
        <v>8.3299999999999999E-2</v>
      </c>
      <c r="P19" s="100">
        <v>8.3299999999999999E-2</v>
      </c>
      <c r="Q19" s="95">
        <f t="shared" si="1"/>
        <v>1.0000000000000002</v>
      </c>
      <c r="R19" s="62">
        <f t="shared" si="2"/>
        <v>1.0000000000000002</v>
      </c>
    </row>
    <row r="20" spans="1:18" ht="14.25" x14ac:dyDescent="0.2">
      <c r="A20" s="49"/>
      <c r="B20" s="50"/>
      <c r="C20" s="63"/>
      <c r="D20" s="59"/>
      <c r="E20" s="66"/>
      <c r="F20" s="66"/>
      <c r="G20" s="66"/>
      <c r="H20" s="66"/>
      <c r="I20" s="67"/>
      <c r="J20" s="66"/>
      <c r="K20" s="68"/>
      <c r="L20" s="66"/>
      <c r="M20" s="66"/>
      <c r="N20" s="66"/>
      <c r="O20" s="66"/>
      <c r="P20" s="101"/>
    </row>
    <row r="21" spans="1:18" ht="15.75" customHeight="1" x14ac:dyDescent="0.2">
      <c r="A21" s="69"/>
      <c r="B21" s="70" t="s">
        <v>94</v>
      </c>
      <c r="C21" s="71">
        <f>SUM(C12:C19)</f>
        <v>89748.684000000008</v>
      </c>
      <c r="D21" s="72">
        <f>ROUND(SUM(D11:D19),2)</f>
        <v>1</v>
      </c>
      <c r="E21" s="72"/>
      <c r="F21" s="72"/>
      <c r="G21" s="72"/>
      <c r="H21" s="72"/>
      <c r="I21" s="73"/>
      <c r="J21" s="72"/>
      <c r="K21" s="74"/>
      <c r="L21" s="72"/>
      <c r="M21" s="72"/>
      <c r="N21" s="72"/>
      <c r="O21" s="72"/>
      <c r="P21" s="102"/>
    </row>
    <row r="22" spans="1:18" ht="14.25" x14ac:dyDescent="0.2">
      <c r="A22" s="75"/>
      <c r="B22" s="487" t="s">
        <v>95</v>
      </c>
      <c r="C22" s="487"/>
      <c r="D22" s="76" t="s">
        <v>78</v>
      </c>
      <c r="E22" s="77">
        <f t="shared" ref="E22:P22" si="6">E12+E14+E16+E18</f>
        <v>25994.949999999997</v>
      </c>
      <c r="F22" s="77">
        <f t="shared" si="6"/>
        <v>4855.08</v>
      </c>
      <c r="G22" s="77">
        <f t="shared" si="6"/>
        <v>7105.71</v>
      </c>
      <c r="H22" s="77">
        <f t="shared" si="6"/>
        <v>5862.21</v>
      </c>
      <c r="I22" s="77">
        <f t="shared" si="6"/>
        <v>8111.2</v>
      </c>
      <c r="J22" s="77">
        <f t="shared" si="6"/>
        <v>10361.84</v>
      </c>
      <c r="K22" s="77">
        <f t="shared" si="6"/>
        <v>10361.84</v>
      </c>
      <c r="L22" s="77">
        <f t="shared" si="6"/>
        <v>5860.57</v>
      </c>
      <c r="M22" s="77">
        <f t="shared" si="6"/>
        <v>3609.91</v>
      </c>
      <c r="N22" s="77">
        <f t="shared" si="6"/>
        <v>3133.04</v>
      </c>
      <c r="O22" s="77">
        <f t="shared" si="6"/>
        <v>2778.29</v>
      </c>
      <c r="P22" s="103">
        <f t="shared" si="6"/>
        <v>1714.04</v>
      </c>
      <c r="Q22" s="78"/>
    </row>
    <row r="23" spans="1:18" ht="14.25" x14ac:dyDescent="0.2">
      <c r="A23" s="75"/>
      <c r="B23" s="79"/>
      <c r="C23" s="80" t="s">
        <v>96</v>
      </c>
      <c r="D23" s="81" t="s">
        <v>79</v>
      </c>
      <c r="E23" s="82">
        <f t="shared" ref="E23:O23" si="7">E22/$C$21</f>
        <v>0.28964157290596032</v>
      </c>
      <c r="F23" s="82">
        <f t="shared" si="7"/>
        <v>5.4096392098629542E-2</v>
      </c>
      <c r="G23" s="82">
        <f t="shared" si="7"/>
        <v>7.9173417183476466E-2</v>
      </c>
      <c r="H23" s="82">
        <f t="shared" si="7"/>
        <v>6.5318060819699583E-2</v>
      </c>
      <c r="I23" s="82">
        <f t="shared" si="7"/>
        <v>9.0376812656105338E-2</v>
      </c>
      <c r="J23" s="82">
        <f t="shared" si="7"/>
        <v>0.11545394916319886</v>
      </c>
      <c r="K23" s="82">
        <f t="shared" si="7"/>
        <v>0.11545394916319886</v>
      </c>
      <c r="L23" s="82">
        <f t="shared" si="7"/>
        <v>6.5299787571258414E-2</v>
      </c>
      <c r="M23" s="82">
        <f t="shared" si="7"/>
        <v>4.0222428219671716E-2</v>
      </c>
      <c r="N23" s="82">
        <f t="shared" si="7"/>
        <v>3.4909035546415362E-2</v>
      </c>
      <c r="O23" s="82">
        <f t="shared" si="7"/>
        <v>3.0956331348546567E-2</v>
      </c>
      <c r="P23" s="104">
        <f>P22/$C$21</f>
        <v>1.909821875494018E-2</v>
      </c>
    </row>
    <row r="24" spans="1:18" ht="14.25" x14ac:dyDescent="0.2">
      <c r="A24" s="83"/>
      <c r="B24" s="84"/>
      <c r="C24" s="85" t="s">
        <v>97</v>
      </c>
      <c r="D24" s="86" t="s">
        <v>78</v>
      </c>
      <c r="E24" s="87">
        <f>E22</f>
        <v>25994.949999999997</v>
      </c>
      <c r="F24" s="87">
        <f t="shared" ref="F24:P24" si="8">E24+F22</f>
        <v>30850.03</v>
      </c>
      <c r="G24" s="87">
        <f t="shared" si="8"/>
        <v>37955.74</v>
      </c>
      <c r="H24" s="87">
        <f t="shared" si="8"/>
        <v>43817.95</v>
      </c>
      <c r="I24" s="87">
        <f t="shared" si="8"/>
        <v>51929.149999999994</v>
      </c>
      <c r="J24" s="87">
        <f t="shared" si="8"/>
        <v>62290.989999999991</v>
      </c>
      <c r="K24" s="87">
        <f t="shared" si="8"/>
        <v>72652.829999999987</v>
      </c>
      <c r="L24" s="87">
        <f t="shared" si="8"/>
        <v>78513.399999999994</v>
      </c>
      <c r="M24" s="87">
        <f t="shared" si="8"/>
        <v>82123.31</v>
      </c>
      <c r="N24" s="87">
        <f t="shared" si="8"/>
        <v>85256.349999999991</v>
      </c>
      <c r="O24" s="87">
        <f t="shared" si="8"/>
        <v>88034.639999999985</v>
      </c>
      <c r="P24" s="105">
        <f t="shared" si="8"/>
        <v>89748.679999999978</v>
      </c>
      <c r="Q24" s="88"/>
    </row>
    <row r="25" spans="1:18" ht="15" thickBot="1" x14ac:dyDescent="0.25">
      <c r="A25" s="89"/>
      <c r="B25" s="90"/>
      <c r="C25" s="91" t="s">
        <v>98</v>
      </c>
      <c r="D25" s="92" t="s">
        <v>79</v>
      </c>
      <c r="E25" s="93">
        <f t="shared" ref="E25:O25" si="9">E24/$C$21</f>
        <v>0.28964157290596032</v>
      </c>
      <c r="F25" s="93">
        <f t="shared" si="9"/>
        <v>0.34373796500458986</v>
      </c>
      <c r="G25" s="93">
        <f t="shared" si="9"/>
        <v>0.42291138218806634</v>
      </c>
      <c r="H25" s="93">
        <f t="shared" si="9"/>
        <v>0.48822944300776594</v>
      </c>
      <c r="I25" s="93">
        <f t="shared" si="9"/>
        <v>0.57860625566387125</v>
      </c>
      <c r="J25" s="93">
        <f t="shared" si="9"/>
        <v>0.69406020482707009</v>
      </c>
      <c r="K25" s="93">
        <f t="shared" si="9"/>
        <v>0.80951415399026883</v>
      </c>
      <c r="L25" s="93">
        <f t="shared" si="9"/>
        <v>0.87481394156152736</v>
      </c>
      <c r="M25" s="93">
        <f t="shared" si="9"/>
        <v>0.91503636978119918</v>
      </c>
      <c r="N25" s="93">
        <f t="shared" si="9"/>
        <v>0.9499454053276144</v>
      </c>
      <c r="O25" s="93">
        <f t="shared" si="9"/>
        <v>0.98090173667616087</v>
      </c>
      <c r="P25" s="106">
        <f>P24/$C$21</f>
        <v>0.99999995543110098</v>
      </c>
    </row>
    <row r="28" spans="1:18" x14ac:dyDescent="0.2">
      <c r="C28" s="94"/>
    </row>
  </sheetData>
  <sheetProtection selectLockedCells="1" selectUnlockedCells="1"/>
  <mergeCells count="8">
    <mergeCell ref="B22:C22"/>
    <mergeCell ref="A1:P6"/>
    <mergeCell ref="A7:P7"/>
    <mergeCell ref="A8:P8"/>
    <mergeCell ref="A9:A10"/>
    <mergeCell ref="B9:B10"/>
    <mergeCell ref="C9:D9"/>
    <mergeCell ref="E9:P9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57" firstPageNumber="0" orientation="landscape" r:id="rId1"/>
  <headerFooter alignWithMargins="0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view="pageBreakPreview" zoomScale="98" zoomScaleSheetLayoutView="98" workbookViewId="0">
      <selection sqref="A1:P6"/>
    </sheetView>
  </sheetViews>
  <sheetFormatPr defaultColWidth="9.140625" defaultRowHeight="15" x14ac:dyDescent="0.25"/>
  <cols>
    <col min="4" max="4" width="59.5703125" customWidth="1"/>
    <col min="7" max="7" width="10.7109375" customWidth="1"/>
    <col min="8" max="8" width="12.7109375" bestFit="1" customWidth="1"/>
    <col min="10" max="10" width="8.7109375" customWidth="1"/>
    <col min="11" max="11" width="9.42578125" customWidth="1"/>
    <col min="12" max="12" width="10" customWidth="1"/>
    <col min="13" max="13" width="12.7109375" bestFit="1" customWidth="1"/>
    <col min="17" max="19" width="0" hidden="1" customWidth="1"/>
  </cols>
  <sheetData>
    <row r="1" spans="1:16" ht="105.75" customHeight="1" x14ac:dyDescent="0.25">
      <c r="A1" s="508"/>
      <c r="B1" s="510"/>
      <c r="C1" s="508" t="s">
        <v>72</v>
      </c>
      <c r="D1" s="509"/>
      <c r="E1" s="509"/>
      <c r="F1" s="509"/>
      <c r="G1" s="509"/>
      <c r="H1" s="510"/>
    </row>
    <row r="2" spans="1:16" ht="21.75" thickBot="1" x14ac:dyDescent="0.3">
      <c r="A2" s="519" t="s">
        <v>101</v>
      </c>
      <c r="B2" s="520"/>
      <c r="C2" s="520"/>
      <c r="D2" s="520"/>
      <c r="E2" s="520"/>
      <c r="F2" s="520"/>
      <c r="G2" s="520"/>
      <c r="H2" s="521"/>
    </row>
    <row r="3" spans="1:16" ht="15.75" thickBot="1" x14ac:dyDescent="0.3">
      <c r="A3" s="1"/>
      <c r="B3" s="2"/>
      <c r="C3" s="2"/>
      <c r="D3" s="2"/>
      <c r="E3" s="2"/>
      <c r="F3" s="2"/>
      <c r="G3" s="522" t="s">
        <v>0</v>
      </c>
      <c r="H3" s="523"/>
      <c r="N3" s="17">
        <f>M11-L11</f>
        <v>3.3000000000001819</v>
      </c>
    </row>
    <row r="4" spans="1:16" ht="30" x14ac:dyDescent="0.25">
      <c r="A4" s="524" t="s">
        <v>1</v>
      </c>
      <c r="B4" s="526" t="s">
        <v>2</v>
      </c>
      <c r="C4" s="528" t="s">
        <v>3</v>
      </c>
      <c r="D4" s="530" t="s">
        <v>4</v>
      </c>
      <c r="E4" s="530" t="s">
        <v>5</v>
      </c>
      <c r="F4" s="532" t="s">
        <v>6</v>
      </c>
      <c r="G4" s="3" t="s">
        <v>7</v>
      </c>
      <c r="H4" s="3" t="s">
        <v>9</v>
      </c>
    </row>
    <row r="5" spans="1:16" ht="15.75" thickBot="1" x14ac:dyDescent="0.3">
      <c r="A5" s="525"/>
      <c r="B5" s="527"/>
      <c r="C5" s="529"/>
      <c r="D5" s="531"/>
      <c r="E5" s="531"/>
      <c r="F5" s="533"/>
      <c r="G5" s="4" t="s">
        <v>8</v>
      </c>
      <c r="H5" s="4" t="s">
        <v>10</v>
      </c>
    </row>
    <row r="6" spans="1:16" ht="15.75" thickBot="1" x14ac:dyDescent="0.3">
      <c r="A6" s="5">
        <v>1</v>
      </c>
      <c r="B6" s="6"/>
      <c r="C6" s="7"/>
      <c r="D6" s="8" t="s">
        <v>11</v>
      </c>
      <c r="E6" s="9"/>
      <c r="F6" s="40"/>
      <c r="G6" s="11"/>
      <c r="H6" s="11"/>
    </row>
    <row r="7" spans="1:16" ht="15.75" thickBot="1" x14ac:dyDescent="0.3">
      <c r="A7" s="12" t="s">
        <v>12</v>
      </c>
      <c r="B7" s="13" t="s">
        <v>13</v>
      </c>
      <c r="C7" s="14" t="s">
        <v>14</v>
      </c>
      <c r="D7" s="15" t="s">
        <v>15</v>
      </c>
      <c r="E7" s="9" t="s">
        <v>16</v>
      </c>
      <c r="F7" s="9">
        <v>750</v>
      </c>
      <c r="G7" s="18">
        <v>9.7100000000000009</v>
      </c>
      <c r="H7" s="18">
        <f>G7*F7</f>
        <v>7282.5000000000009</v>
      </c>
      <c r="J7" s="16">
        <v>750</v>
      </c>
      <c r="K7" s="16">
        <v>16.190000000000001</v>
      </c>
      <c r="L7" s="18">
        <v>12142.5</v>
      </c>
      <c r="M7" s="18">
        <f>J7*K7</f>
        <v>12142.500000000002</v>
      </c>
      <c r="N7">
        <f>5/100</f>
        <v>0.05</v>
      </c>
    </row>
    <row r="8" spans="1:16" ht="45.75" thickBot="1" x14ac:dyDescent="0.3">
      <c r="A8" s="12" t="s">
        <v>17</v>
      </c>
      <c r="B8" s="19" t="s">
        <v>18</v>
      </c>
      <c r="C8" s="14">
        <v>10512</v>
      </c>
      <c r="D8" s="15" t="s">
        <v>19</v>
      </c>
      <c r="E8" s="9" t="s">
        <v>20</v>
      </c>
      <c r="F8" s="9">
        <v>0.2</v>
      </c>
      <c r="G8" s="18">
        <v>17799.07</v>
      </c>
      <c r="H8" s="18">
        <f t="shared" ref="H8:H26" si="0">G8*F8</f>
        <v>3559.8140000000003</v>
      </c>
      <c r="J8" s="16">
        <v>0.2</v>
      </c>
      <c r="K8" s="18">
        <v>17799.07</v>
      </c>
      <c r="L8" s="18">
        <v>3559.81</v>
      </c>
      <c r="M8" s="18">
        <f t="shared" ref="M8:M26" si="1">J8*K8</f>
        <v>3559.8140000000003</v>
      </c>
      <c r="N8">
        <f t="shared" ref="N8:N26" si="2">5/100</f>
        <v>0.05</v>
      </c>
    </row>
    <row r="9" spans="1:16" ht="30.75" thickBot="1" x14ac:dyDescent="0.3">
      <c r="A9" s="12" t="s">
        <v>21</v>
      </c>
      <c r="B9" s="13" t="s">
        <v>18</v>
      </c>
      <c r="C9" s="14">
        <v>99579</v>
      </c>
      <c r="D9" s="15" t="s">
        <v>22</v>
      </c>
      <c r="E9" s="9" t="s">
        <v>23</v>
      </c>
      <c r="F9" s="9">
        <v>1</v>
      </c>
      <c r="G9" s="18">
        <v>1536.62</v>
      </c>
      <c r="H9" s="18">
        <f t="shared" si="0"/>
        <v>1536.62</v>
      </c>
      <c r="J9" s="16">
        <v>1</v>
      </c>
      <c r="K9" s="18">
        <v>1617.49</v>
      </c>
      <c r="L9" s="18">
        <v>1617.49</v>
      </c>
      <c r="M9" s="18">
        <f t="shared" si="1"/>
        <v>1617.49</v>
      </c>
      <c r="N9">
        <f t="shared" si="2"/>
        <v>0.05</v>
      </c>
      <c r="O9" s="17">
        <f>K9*N9</f>
        <v>80.874500000000012</v>
      </c>
      <c r="P9" s="17">
        <f>K9-O9</f>
        <v>1536.6154999999999</v>
      </c>
    </row>
    <row r="10" spans="1:16" ht="30.75" thickBot="1" x14ac:dyDescent="0.3">
      <c r="A10" s="12" t="s">
        <v>24</v>
      </c>
      <c r="B10" s="13" t="s">
        <v>18</v>
      </c>
      <c r="C10" s="14">
        <v>99587</v>
      </c>
      <c r="D10" s="15" t="s">
        <v>25</v>
      </c>
      <c r="E10" s="9" t="s">
        <v>26</v>
      </c>
      <c r="F10" s="9">
        <v>50</v>
      </c>
      <c r="G10" s="18">
        <v>117.98</v>
      </c>
      <c r="H10" s="18">
        <f t="shared" si="0"/>
        <v>5899</v>
      </c>
      <c r="J10" s="16">
        <v>50</v>
      </c>
      <c r="K10" s="16">
        <v>124.19</v>
      </c>
      <c r="L10" s="18">
        <v>6209.58</v>
      </c>
      <c r="M10" s="18">
        <f>J10*K10</f>
        <v>6209.5</v>
      </c>
      <c r="N10">
        <f t="shared" si="2"/>
        <v>0.05</v>
      </c>
      <c r="O10" s="17">
        <f t="shared" ref="O10:O26" si="3">K10*N10</f>
        <v>6.2095000000000002</v>
      </c>
      <c r="P10" s="17">
        <f t="shared" ref="P10:P26" si="4">K10-O10</f>
        <v>117.98049999999999</v>
      </c>
    </row>
    <row r="11" spans="1:16" ht="45.75" thickBot="1" x14ac:dyDescent="0.3">
      <c r="A11" s="12" t="s">
        <v>27</v>
      </c>
      <c r="B11" s="13" t="s">
        <v>28</v>
      </c>
      <c r="C11" s="14" t="s">
        <v>29</v>
      </c>
      <c r="D11" s="15" t="s">
        <v>30</v>
      </c>
      <c r="E11" s="9" t="s">
        <v>16</v>
      </c>
      <c r="F11" s="19">
        <v>750</v>
      </c>
      <c r="G11" s="18">
        <v>8.7899999999999991</v>
      </c>
      <c r="H11" s="18">
        <f>G11*F11</f>
        <v>6592.4999999999991</v>
      </c>
      <c r="J11" s="19">
        <v>750</v>
      </c>
      <c r="K11" s="16">
        <v>9.25</v>
      </c>
      <c r="L11" s="41">
        <v>6934.2</v>
      </c>
      <c r="M11" s="41">
        <f>J11*K11</f>
        <v>6937.5</v>
      </c>
      <c r="N11">
        <f t="shared" si="2"/>
        <v>0.05</v>
      </c>
      <c r="O11" s="17">
        <f t="shared" si="3"/>
        <v>0.46250000000000002</v>
      </c>
      <c r="P11" s="17">
        <f t="shared" si="4"/>
        <v>8.7874999999999996</v>
      </c>
    </row>
    <row r="12" spans="1:16" ht="15.75" thickBot="1" x14ac:dyDescent="0.3">
      <c r="A12" s="5">
        <v>2</v>
      </c>
      <c r="B12" s="6"/>
      <c r="C12" s="20"/>
      <c r="D12" s="20" t="s">
        <v>31</v>
      </c>
      <c r="E12" s="10"/>
      <c r="F12" s="6"/>
      <c r="G12" s="42"/>
      <c r="H12" s="18"/>
      <c r="J12" s="11"/>
      <c r="K12" s="11"/>
      <c r="L12" s="11"/>
      <c r="M12" s="18"/>
      <c r="N12">
        <f t="shared" si="2"/>
        <v>0.05</v>
      </c>
      <c r="O12" s="17">
        <f t="shared" si="3"/>
        <v>0</v>
      </c>
      <c r="P12" s="17">
        <f t="shared" si="4"/>
        <v>0</v>
      </c>
    </row>
    <row r="13" spans="1:16" ht="15.75" thickBot="1" x14ac:dyDescent="0.3">
      <c r="A13" s="12" t="s">
        <v>32</v>
      </c>
      <c r="B13" s="19" t="s">
        <v>33</v>
      </c>
      <c r="C13" s="14"/>
      <c r="D13" s="15" t="s">
        <v>34</v>
      </c>
      <c r="E13" s="9" t="s">
        <v>35</v>
      </c>
      <c r="F13" s="9">
        <v>750</v>
      </c>
      <c r="G13" s="18">
        <v>16.04</v>
      </c>
      <c r="H13" s="18">
        <f t="shared" si="0"/>
        <v>12030</v>
      </c>
      <c r="J13" s="16">
        <v>750</v>
      </c>
      <c r="K13" s="16">
        <v>22.92</v>
      </c>
      <c r="L13" s="18">
        <v>17190</v>
      </c>
      <c r="M13" s="18">
        <f t="shared" si="1"/>
        <v>17190</v>
      </c>
      <c r="N13">
        <f t="shared" si="2"/>
        <v>0.05</v>
      </c>
      <c r="O13" s="17">
        <f t="shared" si="3"/>
        <v>1.1460000000000001</v>
      </c>
      <c r="P13" s="17">
        <f t="shared" si="4"/>
        <v>21.774000000000001</v>
      </c>
    </row>
    <row r="14" spans="1:16" ht="15.75" thickBot="1" x14ac:dyDescent="0.3">
      <c r="A14" s="12" t="s">
        <v>36</v>
      </c>
      <c r="B14" s="19" t="s">
        <v>33</v>
      </c>
      <c r="C14" s="14"/>
      <c r="D14" s="15" t="s">
        <v>37</v>
      </c>
      <c r="E14" s="9" t="s">
        <v>35</v>
      </c>
      <c r="F14" s="9">
        <v>750</v>
      </c>
      <c r="G14" s="18">
        <v>13.25</v>
      </c>
      <c r="H14" s="18">
        <f t="shared" si="0"/>
        <v>9937.5</v>
      </c>
      <c r="J14" s="16">
        <v>750</v>
      </c>
      <c r="K14" s="16">
        <v>13.95</v>
      </c>
      <c r="L14" s="18">
        <v>10462.5</v>
      </c>
      <c r="M14" s="18">
        <f t="shared" si="1"/>
        <v>10462.5</v>
      </c>
      <c r="N14">
        <f t="shared" si="2"/>
        <v>0.05</v>
      </c>
      <c r="O14" s="17">
        <f t="shared" si="3"/>
        <v>0.69750000000000001</v>
      </c>
      <c r="P14" s="17">
        <f t="shared" si="4"/>
        <v>13.2525</v>
      </c>
    </row>
    <row r="15" spans="1:16" ht="15.75" thickBot="1" x14ac:dyDescent="0.3">
      <c r="A15" s="12" t="s">
        <v>38</v>
      </c>
      <c r="B15" s="19" t="s">
        <v>33</v>
      </c>
      <c r="C15" s="14"/>
      <c r="D15" s="15" t="s">
        <v>39</v>
      </c>
      <c r="E15" s="9" t="s">
        <v>35</v>
      </c>
      <c r="F15" s="9">
        <v>750</v>
      </c>
      <c r="G15" s="18">
        <v>8.1999999999999993</v>
      </c>
      <c r="H15" s="18">
        <f t="shared" si="0"/>
        <v>6149.9999999999991</v>
      </c>
      <c r="J15" s="16">
        <v>750</v>
      </c>
      <c r="K15" s="16">
        <v>8.6300000000000008</v>
      </c>
      <c r="L15" s="18">
        <v>6472.5</v>
      </c>
      <c r="M15" s="18">
        <f t="shared" si="1"/>
        <v>6472.5000000000009</v>
      </c>
      <c r="N15">
        <f t="shared" si="2"/>
        <v>0.05</v>
      </c>
      <c r="O15" s="17">
        <f t="shared" si="3"/>
        <v>0.43150000000000005</v>
      </c>
      <c r="P15" s="17">
        <f t="shared" si="4"/>
        <v>8.198500000000001</v>
      </c>
    </row>
    <row r="16" spans="1:16" ht="15.75" thickBot="1" x14ac:dyDescent="0.3">
      <c r="A16" s="12" t="s">
        <v>40</v>
      </c>
      <c r="B16" s="19" t="s">
        <v>33</v>
      </c>
      <c r="C16" s="14"/>
      <c r="D16" s="15" t="s">
        <v>41</v>
      </c>
      <c r="E16" s="9" t="s">
        <v>35</v>
      </c>
      <c r="F16" s="9">
        <v>750</v>
      </c>
      <c r="G16" s="18">
        <v>8.86</v>
      </c>
      <c r="H16" s="18">
        <f t="shared" si="0"/>
        <v>6645</v>
      </c>
      <c r="J16" s="16">
        <v>750</v>
      </c>
      <c r="K16" s="16">
        <v>9.33</v>
      </c>
      <c r="L16" s="18">
        <v>6997.5</v>
      </c>
      <c r="M16" s="18">
        <f t="shared" si="1"/>
        <v>6997.5</v>
      </c>
      <c r="N16">
        <f t="shared" si="2"/>
        <v>0.05</v>
      </c>
      <c r="O16" s="17">
        <f t="shared" si="3"/>
        <v>0.46650000000000003</v>
      </c>
      <c r="P16" s="17">
        <f t="shared" si="4"/>
        <v>8.8635000000000002</v>
      </c>
    </row>
    <row r="17" spans="1:16" ht="15.75" thickBot="1" x14ac:dyDescent="0.3">
      <c r="A17" s="12" t="s">
        <v>42</v>
      </c>
      <c r="B17" s="19" t="s">
        <v>33</v>
      </c>
      <c r="C17" s="14"/>
      <c r="D17" s="15" t="s">
        <v>43</v>
      </c>
      <c r="E17" s="9" t="s">
        <v>35</v>
      </c>
      <c r="F17" s="9">
        <v>750</v>
      </c>
      <c r="G17" s="18">
        <v>4.4400000000000004</v>
      </c>
      <c r="H17" s="18">
        <f t="shared" si="0"/>
        <v>3330.0000000000005</v>
      </c>
      <c r="J17" s="16">
        <v>750</v>
      </c>
      <c r="K17" s="16">
        <v>4.67</v>
      </c>
      <c r="L17" s="18">
        <v>3502.5</v>
      </c>
      <c r="M17" s="18">
        <f t="shared" si="1"/>
        <v>3502.5</v>
      </c>
      <c r="N17">
        <f t="shared" si="2"/>
        <v>0.05</v>
      </c>
      <c r="O17" s="17">
        <f t="shared" si="3"/>
        <v>0.23350000000000001</v>
      </c>
      <c r="P17" s="17">
        <f t="shared" si="4"/>
        <v>4.4364999999999997</v>
      </c>
    </row>
    <row r="18" spans="1:16" ht="15.75" thickBot="1" x14ac:dyDescent="0.3">
      <c r="A18" s="12" t="s">
        <v>44</v>
      </c>
      <c r="B18" s="19" t="s">
        <v>33</v>
      </c>
      <c r="C18" s="14"/>
      <c r="D18" s="15" t="s">
        <v>45</v>
      </c>
      <c r="E18" s="9" t="s">
        <v>35</v>
      </c>
      <c r="F18" s="9">
        <v>750</v>
      </c>
      <c r="G18" s="18">
        <v>2.25</v>
      </c>
      <c r="H18" s="18">
        <f t="shared" si="0"/>
        <v>1687.5</v>
      </c>
      <c r="J18" s="16">
        <v>750</v>
      </c>
      <c r="K18" s="16">
        <v>2.37</v>
      </c>
      <c r="L18" s="18">
        <v>1777.5</v>
      </c>
      <c r="M18" s="18">
        <f t="shared" si="1"/>
        <v>1777.5</v>
      </c>
      <c r="N18">
        <f t="shared" si="2"/>
        <v>0.05</v>
      </c>
      <c r="O18" s="17">
        <f t="shared" si="3"/>
        <v>0.11850000000000001</v>
      </c>
      <c r="P18" s="17">
        <f t="shared" si="4"/>
        <v>2.2515000000000001</v>
      </c>
    </row>
    <row r="19" spans="1:16" ht="15.75" thickBot="1" x14ac:dyDescent="0.3">
      <c r="A19" s="12" t="s">
        <v>46</v>
      </c>
      <c r="B19" s="19" t="s">
        <v>33</v>
      </c>
      <c r="C19" s="14"/>
      <c r="D19" s="15" t="s">
        <v>47</v>
      </c>
      <c r="E19" s="9" t="s">
        <v>35</v>
      </c>
      <c r="F19" s="9">
        <v>750</v>
      </c>
      <c r="G19" s="18">
        <v>3.58</v>
      </c>
      <c r="H19" s="18">
        <f t="shared" si="0"/>
        <v>2685</v>
      </c>
      <c r="J19" s="16">
        <v>750</v>
      </c>
      <c r="K19" s="16">
        <v>3.77</v>
      </c>
      <c r="L19" s="18">
        <v>2827.5</v>
      </c>
      <c r="M19" s="18">
        <f t="shared" si="1"/>
        <v>2827.5</v>
      </c>
      <c r="N19">
        <f t="shared" si="2"/>
        <v>0.05</v>
      </c>
      <c r="O19" s="17">
        <f t="shared" si="3"/>
        <v>0.1885</v>
      </c>
      <c r="P19" s="17">
        <f t="shared" si="4"/>
        <v>3.5815000000000001</v>
      </c>
    </row>
    <row r="20" spans="1:16" ht="15.75" thickBot="1" x14ac:dyDescent="0.3">
      <c r="A20" s="12" t="s">
        <v>48</v>
      </c>
      <c r="B20" s="19" t="s">
        <v>33</v>
      </c>
      <c r="C20" s="14"/>
      <c r="D20" s="15" t="s">
        <v>49</v>
      </c>
      <c r="E20" s="9" t="s">
        <v>35</v>
      </c>
      <c r="F20" s="9">
        <v>425</v>
      </c>
      <c r="G20" s="18">
        <v>2.25</v>
      </c>
      <c r="H20" s="18">
        <f t="shared" si="0"/>
        <v>956.25</v>
      </c>
      <c r="J20" s="16">
        <v>425</v>
      </c>
      <c r="K20" s="16">
        <v>2.37</v>
      </c>
      <c r="L20" s="18">
        <v>1007.25</v>
      </c>
      <c r="M20" s="18">
        <f t="shared" si="1"/>
        <v>1007.25</v>
      </c>
      <c r="N20">
        <f t="shared" si="2"/>
        <v>0.05</v>
      </c>
      <c r="O20" s="17">
        <f t="shared" si="3"/>
        <v>0.11850000000000001</v>
      </c>
      <c r="P20" s="17">
        <f t="shared" si="4"/>
        <v>2.2515000000000001</v>
      </c>
    </row>
    <row r="21" spans="1:16" ht="15.75" thickBot="1" x14ac:dyDescent="0.3">
      <c r="A21" s="12" t="s">
        <v>50</v>
      </c>
      <c r="B21" s="19" t="s">
        <v>33</v>
      </c>
      <c r="C21" s="14"/>
      <c r="D21" s="15" t="s">
        <v>51</v>
      </c>
      <c r="E21" s="9" t="s">
        <v>35</v>
      </c>
      <c r="F21" s="9">
        <v>300</v>
      </c>
      <c r="G21" s="18">
        <v>3.48</v>
      </c>
      <c r="H21" s="18">
        <f t="shared" si="0"/>
        <v>1044</v>
      </c>
      <c r="J21" s="16">
        <v>300</v>
      </c>
      <c r="K21" s="16">
        <v>3.66</v>
      </c>
      <c r="L21" s="18">
        <v>1098</v>
      </c>
      <c r="M21" s="18">
        <f t="shared" si="1"/>
        <v>1098</v>
      </c>
      <c r="N21">
        <f t="shared" si="2"/>
        <v>0.05</v>
      </c>
      <c r="O21" s="17">
        <f t="shared" si="3"/>
        <v>0.18300000000000002</v>
      </c>
      <c r="P21" s="17">
        <f t="shared" si="4"/>
        <v>3.4770000000000003</v>
      </c>
    </row>
    <row r="22" spans="1:16" ht="15.75" thickBot="1" x14ac:dyDescent="0.3">
      <c r="A22" s="12" t="s">
        <v>52</v>
      </c>
      <c r="B22" s="19" t="s">
        <v>33</v>
      </c>
      <c r="C22" s="14"/>
      <c r="D22" s="15" t="s">
        <v>53</v>
      </c>
      <c r="E22" s="9" t="s">
        <v>35</v>
      </c>
      <c r="F22" s="9">
        <v>250</v>
      </c>
      <c r="G22" s="18">
        <v>2.19</v>
      </c>
      <c r="H22" s="18">
        <f t="shared" si="0"/>
        <v>547.5</v>
      </c>
      <c r="J22" s="16">
        <v>250</v>
      </c>
      <c r="K22" s="16">
        <v>2.31</v>
      </c>
      <c r="L22" s="16">
        <v>577.5</v>
      </c>
      <c r="M22" s="18">
        <f t="shared" si="1"/>
        <v>577.5</v>
      </c>
      <c r="N22">
        <f t="shared" si="2"/>
        <v>0.05</v>
      </c>
      <c r="O22" s="17">
        <f t="shared" si="3"/>
        <v>0.11550000000000001</v>
      </c>
      <c r="P22" s="17">
        <f t="shared" si="4"/>
        <v>2.1945000000000001</v>
      </c>
    </row>
    <row r="23" spans="1:16" ht="15.75" thickBot="1" x14ac:dyDescent="0.3">
      <c r="A23" s="5">
        <v>3</v>
      </c>
      <c r="B23" s="6"/>
      <c r="C23" s="20"/>
      <c r="D23" s="20" t="s">
        <v>54</v>
      </c>
      <c r="E23" s="10"/>
      <c r="F23" s="6"/>
      <c r="G23" s="42"/>
      <c r="H23" s="18"/>
      <c r="J23" s="11"/>
      <c r="K23" s="11"/>
      <c r="L23" s="11"/>
      <c r="M23" s="18">
        <f t="shared" si="1"/>
        <v>0</v>
      </c>
      <c r="N23">
        <f t="shared" si="2"/>
        <v>0.05</v>
      </c>
      <c r="O23" s="17">
        <f t="shared" si="3"/>
        <v>0</v>
      </c>
      <c r="P23" s="17">
        <f t="shared" si="4"/>
        <v>0</v>
      </c>
    </row>
    <row r="24" spans="1:16" ht="45.75" thickBot="1" x14ac:dyDescent="0.3">
      <c r="A24" s="12" t="s">
        <v>55</v>
      </c>
      <c r="B24" s="19" t="s">
        <v>33</v>
      </c>
      <c r="C24" s="14"/>
      <c r="D24" s="15" t="s">
        <v>56</v>
      </c>
      <c r="E24" s="9" t="s">
        <v>35</v>
      </c>
      <c r="F24" s="9">
        <v>750</v>
      </c>
      <c r="G24" s="18">
        <v>4.7300000000000004</v>
      </c>
      <c r="H24" s="18">
        <f t="shared" si="0"/>
        <v>3547.5000000000005</v>
      </c>
      <c r="J24" s="16">
        <v>750</v>
      </c>
      <c r="K24" s="16">
        <v>4.7300000000000004</v>
      </c>
      <c r="L24" s="18">
        <v>3547.5</v>
      </c>
      <c r="M24" s="18">
        <f t="shared" si="1"/>
        <v>3547.5000000000005</v>
      </c>
      <c r="N24">
        <f t="shared" si="2"/>
        <v>0.05</v>
      </c>
      <c r="O24" s="17">
        <f t="shared" si="3"/>
        <v>0.23650000000000004</v>
      </c>
      <c r="P24" s="17">
        <f t="shared" si="4"/>
        <v>4.4935</v>
      </c>
    </row>
    <row r="25" spans="1:16" ht="15.75" thickBot="1" x14ac:dyDescent="0.3">
      <c r="A25" s="5">
        <v>4</v>
      </c>
      <c r="B25" s="6"/>
      <c r="C25" s="20"/>
      <c r="D25" s="20" t="s">
        <v>57</v>
      </c>
      <c r="E25" s="10"/>
      <c r="F25" s="6"/>
      <c r="G25" s="42"/>
      <c r="H25" s="18"/>
      <c r="J25" s="11"/>
      <c r="K25" s="11"/>
      <c r="L25" s="11"/>
      <c r="M25" s="18"/>
      <c r="N25">
        <f t="shared" si="2"/>
        <v>0.05</v>
      </c>
      <c r="O25" s="17">
        <f t="shared" si="3"/>
        <v>0</v>
      </c>
      <c r="P25" s="17">
        <f t="shared" si="4"/>
        <v>0</v>
      </c>
    </row>
    <row r="26" spans="1:16" ht="15.75" thickBot="1" x14ac:dyDescent="0.3">
      <c r="A26" s="21" t="s">
        <v>58</v>
      </c>
      <c r="B26" s="19" t="s">
        <v>59</v>
      </c>
      <c r="C26" s="14"/>
      <c r="D26" s="15" t="s">
        <v>60</v>
      </c>
      <c r="E26" s="9" t="s">
        <v>23</v>
      </c>
      <c r="F26" s="9">
        <v>100</v>
      </c>
      <c r="G26" s="43">
        <v>163.18</v>
      </c>
      <c r="H26" s="18">
        <f t="shared" si="0"/>
        <v>16318</v>
      </c>
      <c r="J26" s="9">
        <v>100</v>
      </c>
      <c r="K26" s="9">
        <v>163.18</v>
      </c>
      <c r="L26" s="18">
        <v>16318</v>
      </c>
      <c r="M26" s="18">
        <f t="shared" si="1"/>
        <v>16318</v>
      </c>
      <c r="N26">
        <f t="shared" si="2"/>
        <v>0.05</v>
      </c>
      <c r="O26" s="17">
        <f t="shared" si="3"/>
        <v>8.1590000000000007</v>
      </c>
      <c r="P26" s="17">
        <f t="shared" si="4"/>
        <v>155.02100000000002</v>
      </c>
    </row>
    <row r="27" spans="1:16" ht="15.75" thickBot="1" x14ac:dyDescent="0.3">
      <c r="A27" s="511" t="s">
        <v>61</v>
      </c>
      <c r="B27" s="512"/>
      <c r="C27" s="512"/>
      <c r="D27" s="512"/>
      <c r="E27" s="512"/>
      <c r="F27" s="512"/>
      <c r="G27" s="513"/>
      <c r="H27" s="23">
        <f>SUM(H7:H26)</f>
        <v>89748.684000000008</v>
      </c>
      <c r="M27" s="17">
        <f>SUM(M7:M26)</f>
        <v>102245.054</v>
      </c>
    </row>
    <row r="28" spans="1:16" ht="15.75" thickBot="1" x14ac:dyDescent="0.3">
      <c r="A28" s="24" t="s">
        <v>62</v>
      </c>
      <c r="B28" s="25"/>
      <c r="C28" s="26"/>
      <c r="D28" s="26"/>
      <c r="E28" s="25"/>
      <c r="F28" s="27"/>
      <c r="G28" s="28"/>
      <c r="H28" s="29"/>
      <c r="M28" s="22">
        <f>M27-H27</f>
        <v>12496.369999999995</v>
      </c>
    </row>
    <row r="29" spans="1:16" ht="15.75" thickBot="1" x14ac:dyDescent="0.3">
      <c r="A29" s="30" t="s">
        <v>63</v>
      </c>
      <c r="B29" s="31"/>
      <c r="C29" s="32"/>
      <c r="D29" s="33">
        <v>0.15570000000000001</v>
      </c>
      <c r="E29" s="514"/>
      <c r="F29" s="515"/>
      <c r="G29" s="515"/>
      <c r="H29" s="516"/>
      <c r="J29" t="s">
        <v>100</v>
      </c>
      <c r="M29" s="23">
        <v>102241.83</v>
      </c>
    </row>
    <row r="30" spans="1:16" ht="15.75" thickBot="1" x14ac:dyDescent="0.3">
      <c r="A30" s="517" t="s">
        <v>64</v>
      </c>
      <c r="B30" s="518"/>
      <c r="C30" s="518"/>
      <c r="D30" s="518"/>
      <c r="E30" s="518"/>
      <c r="F30" s="518"/>
      <c r="G30" s="34"/>
      <c r="H30" s="35"/>
    </row>
    <row r="31" spans="1:16" ht="15.75" thickBot="1" x14ac:dyDescent="0.3">
      <c r="A31" s="506" t="s">
        <v>65</v>
      </c>
      <c r="B31" s="507"/>
      <c r="C31" s="507"/>
      <c r="D31" s="507"/>
      <c r="E31" s="507"/>
      <c r="F31" s="507"/>
      <c r="G31" s="507"/>
      <c r="H31" s="36"/>
    </row>
    <row r="32" spans="1:16" ht="15.75" thickBot="1" x14ac:dyDescent="0.3">
      <c r="A32" s="506" t="s">
        <v>66</v>
      </c>
      <c r="B32" s="507"/>
      <c r="C32" s="37"/>
      <c r="D32" s="37"/>
      <c r="E32" s="37"/>
      <c r="F32" s="37"/>
      <c r="G32" s="37"/>
      <c r="H32" s="36"/>
    </row>
    <row r="33" spans="1:10" ht="15.75" thickBot="1" x14ac:dyDescent="0.3">
      <c r="A33" s="506" t="s">
        <v>67</v>
      </c>
      <c r="B33" s="507"/>
      <c r="C33" s="507"/>
      <c r="D33" s="507"/>
      <c r="E33" s="507"/>
      <c r="F33" s="37"/>
      <c r="G33" s="37"/>
      <c r="H33" s="36"/>
    </row>
    <row r="34" spans="1:10" ht="15.75" thickBot="1" x14ac:dyDescent="0.3">
      <c r="A34" s="506" t="s">
        <v>68</v>
      </c>
      <c r="B34" s="507"/>
      <c r="C34" s="507"/>
      <c r="D34" s="507"/>
      <c r="E34" s="507"/>
      <c r="F34" s="507"/>
      <c r="G34" s="507"/>
      <c r="H34" s="36"/>
    </row>
    <row r="35" spans="1:10" ht="18" thickBot="1" x14ac:dyDescent="0.3">
      <c r="A35" s="506" t="s">
        <v>69</v>
      </c>
      <c r="B35" s="507"/>
      <c r="C35" s="507"/>
      <c r="D35" s="507"/>
      <c r="E35" s="37"/>
      <c r="F35" s="37"/>
      <c r="G35" s="37"/>
      <c r="H35" s="36"/>
      <c r="J35" s="17">
        <f>SUM(H7:H26)</f>
        <v>89748.684000000008</v>
      </c>
    </row>
    <row r="36" spans="1:10" ht="18" thickBot="1" x14ac:dyDescent="0.3">
      <c r="A36" s="506" t="s">
        <v>70</v>
      </c>
      <c r="B36" s="507"/>
      <c r="C36" s="507"/>
      <c r="D36" s="507"/>
      <c r="E36" s="37"/>
      <c r="F36" s="37"/>
      <c r="G36" s="37"/>
      <c r="H36" s="36"/>
    </row>
    <row r="37" spans="1:10" ht="15.75" thickBot="1" x14ac:dyDescent="0.3">
      <c r="A37" s="38" t="s">
        <v>71</v>
      </c>
      <c r="B37" s="39"/>
      <c r="C37" s="39"/>
      <c r="D37" s="39"/>
      <c r="E37" s="39"/>
      <c r="F37" s="39"/>
      <c r="G37" s="39"/>
      <c r="H37" s="9"/>
    </row>
  </sheetData>
  <mergeCells count="19">
    <mergeCell ref="C1:H1"/>
    <mergeCell ref="A1:B1"/>
    <mergeCell ref="A27:G27"/>
    <mergeCell ref="E29:H29"/>
    <mergeCell ref="A30:F30"/>
    <mergeCell ref="A2:H2"/>
    <mergeCell ref="G3:H3"/>
    <mergeCell ref="A4:A5"/>
    <mergeCell ref="B4:B5"/>
    <mergeCell ref="C4:C5"/>
    <mergeCell ref="D4:D5"/>
    <mergeCell ref="E4:E5"/>
    <mergeCell ref="F4:F5"/>
    <mergeCell ref="A34:G34"/>
    <mergeCell ref="A35:D35"/>
    <mergeCell ref="A36:D36"/>
    <mergeCell ref="A31:G31"/>
    <mergeCell ref="A32:B32"/>
    <mergeCell ref="A33:E33"/>
  </mergeCells>
  <pageMargins left="0.511811024" right="0.511811024" top="0.78740157499999996" bottom="0.78740157499999996" header="0.31496062000000002" footer="0.31496062000000002"/>
  <pageSetup paperSize="9"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WD711"/>
  <sheetViews>
    <sheetView showZeros="0" tabSelected="1" zoomScale="70" zoomScaleNormal="70" zoomScaleSheetLayoutView="106" workbookViewId="0">
      <selection activeCell="B11" sqref="B11"/>
    </sheetView>
  </sheetViews>
  <sheetFormatPr defaultColWidth="9.140625" defaultRowHeight="15" x14ac:dyDescent="0.2"/>
  <cols>
    <col min="1" max="1" width="12.28515625" style="417" customWidth="1"/>
    <col min="2" max="2" width="60" style="482" customWidth="1"/>
    <col min="3" max="3" width="11.28515625" style="418" customWidth="1"/>
    <col min="4" max="4" width="10.7109375" style="419" customWidth="1"/>
    <col min="5" max="5" width="12" style="419" customWidth="1"/>
    <col min="6" max="6" width="19.28515625" style="419" customWidth="1"/>
    <col min="7" max="7" width="12.7109375" style="420" customWidth="1"/>
    <col min="8" max="8" width="17.140625" style="420" customWidth="1"/>
    <col min="9" max="9" width="13.28515625" style="420" customWidth="1"/>
    <col min="10" max="16384" width="9.140625" style="386"/>
  </cols>
  <sheetData>
    <row r="1" spans="1:602" s="383" customFormat="1" ht="23.25" customHeight="1" x14ac:dyDescent="0.25">
      <c r="A1" s="382"/>
      <c r="B1" s="557" t="s">
        <v>120</v>
      </c>
      <c r="C1" s="557"/>
      <c r="D1" s="557"/>
      <c r="E1" s="557"/>
      <c r="F1" s="558"/>
      <c r="G1" s="561"/>
      <c r="H1" s="561"/>
      <c r="I1" s="562"/>
    </row>
    <row r="2" spans="1:602" s="383" customFormat="1" ht="30.75" customHeight="1" x14ac:dyDescent="0.25">
      <c r="A2" s="384"/>
      <c r="B2" s="559"/>
      <c r="C2" s="559"/>
      <c r="D2" s="559"/>
      <c r="E2" s="559"/>
      <c r="F2" s="560"/>
      <c r="G2" s="540" t="s">
        <v>973</v>
      </c>
      <c r="H2" s="541"/>
      <c r="I2" s="542"/>
    </row>
    <row r="3" spans="1:602" s="383" customFormat="1" ht="33.75" customHeight="1" thickBot="1" x14ac:dyDescent="0.3">
      <c r="A3" s="385"/>
      <c r="B3" s="563" t="s">
        <v>978</v>
      </c>
      <c r="C3" s="563"/>
      <c r="D3" s="563"/>
      <c r="E3" s="563"/>
      <c r="F3" s="564"/>
      <c r="G3" s="485" t="s">
        <v>974</v>
      </c>
      <c r="H3" s="543">
        <v>46092</v>
      </c>
      <c r="I3" s="544"/>
    </row>
    <row r="4" spans="1:602" s="383" customFormat="1" ht="43.5" customHeight="1" thickBot="1" x14ac:dyDescent="0.3">
      <c r="A4" s="545" t="s">
        <v>975</v>
      </c>
      <c r="B4" s="546"/>
      <c r="C4" s="546"/>
      <c r="D4" s="546"/>
      <c r="E4" s="546"/>
      <c r="F4" s="547"/>
      <c r="G4" s="486" t="s">
        <v>128</v>
      </c>
      <c r="H4" s="486" t="s">
        <v>977</v>
      </c>
      <c r="I4" s="486"/>
    </row>
    <row r="5" spans="1:602" ht="15" customHeight="1" x14ac:dyDescent="0.2">
      <c r="A5" s="552" t="s">
        <v>294</v>
      </c>
      <c r="B5" s="553"/>
      <c r="C5" s="554"/>
      <c r="D5" s="555" t="s">
        <v>295</v>
      </c>
      <c r="E5" s="556"/>
      <c r="F5" s="387">
        <f>[2]Plan1!$H$681</f>
        <v>3360294.429999996</v>
      </c>
      <c r="G5" s="534" t="s">
        <v>103</v>
      </c>
      <c r="H5" s="535"/>
      <c r="I5" s="536"/>
    </row>
    <row r="6" spans="1:602" ht="15.75" customHeight="1" x14ac:dyDescent="0.2">
      <c r="A6" s="552" t="s">
        <v>296</v>
      </c>
      <c r="B6" s="553"/>
      <c r="C6" s="553"/>
      <c r="D6" s="553"/>
      <c r="E6" s="553"/>
      <c r="F6" s="553"/>
      <c r="G6" s="537"/>
      <c r="H6" s="538"/>
      <c r="I6" s="539"/>
    </row>
    <row r="7" spans="1:602" s="393" customFormat="1" ht="31.5" x14ac:dyDescent="0.25">
      <c r="A7" s="388" t="s">
        <v>104</v>
      </c>
      <c r="B7" s="466" t="s">
        <v>105</v>
      </c>
      <c r="C7" s="389" t="s">
        <v>106</v>
      </c>
      <c r="D7" s="390" t="s">
        <v>107</v>
      </c>
      <c r="E7" s="390" t="s">
        <v>108</v>
      </c>
      <c r="F7" s="391" t="s">
        <v>109</v>
      </c>
      <c r="G7" s="624" t="s">
        <v>110</v>
      </c>
      <c r="H7" s="390" t="s">
        <v>111</v>
      </c>
      <c r="I7" s="392" t="s">
        <v>79</v>
      </c>
    </row>
    <row r="8" spans="1:602" ht="15.75" x14ac:dyDescent="0.2">
      <c r="A8" s="394"/>
      <c r="B8" s="467"/>
      <c r="C8" s="395"/>
      <c r="D8" s="396"/>
      <c r="E8" s="396"/>
      <c r="F8" s="397"/>
      <c r="G8" s="396"/>
      <c r="H8" s="396"/>
      <c r="I8" s="398"/>
    </row>
    <row r="9" spans="1:602" s="414" customFormat="1" ht="15.75" x14ac:dyDescent="0.2">
      <c r="A9" s="429" t="s">
        <v>361</v>
      </c>
      <c r="B9" s="468" t="s">
        <v>486</v>
      </c>
      <c r="C9" s="409"/>
      <c r="D9" s="410"/>
      <c r="E9" s="410"/>
      <c r="F9" s="411"/>
      <c r="G9" s="410"/>
      <c r="H9" s="410"/>
      <c r="I9" s="413">
        <f>IF(F9=0,0,H9/F9)</f>
        <v>0</v>
      </c>
    </row>
    <row r="10" spans="1:602" ht="15.75" x14ac:dyDescent="0.2">
      <c r="A10" s="435" t="s">
        <v>362</v>
      </c>
      <c r="B10" s="469" t="s">
        <v>487</v>
      </c>
      <c r="C10" s="436" t="s">
        <v>35</v>
      </c>
      <c r="D10" s="434">
        <v>8</v>
      </c>
      <c r="E10" s="434">
        <v>334.13</v>
      </c>
      <c r="F10" s="437">
        <f>ROUND((D10*E10),2)</f>
        <v>2673.04</v>
      </c>
      <c r="G10" s="434">
        <v>8</v>
      </c>
      <c r="H10" s="434">
        <v>2673.04</v>
      </c>
      <c r="I10" s="422">
        <f>IF(F10=0,0,H10/F10)</f>
        <v>1</v>
      </c>
    </row>
    <row r="11" spans="1:602" s="424" customFormat="1" ht="60" x14ac:dyDescent="0.2">
      <c r="A11" s="438" t="s">
        <v>364</v>
      </c>
      <c r="B11" s="470" t="s">
        <v>488</v>
      </c>
      <c r="C11" s="434" t="s">
        <v>26</v>
      </c>
      <c r="D11" s="434">
        <v>112.5</v>
      </c>
      <c r="E11" s="434">
        <v>271.20999999999998</v>
      </c>
      <c r="F11" s="437">
        <f>ROUND((D11*E11),2)</f>
        <v>30511.13</v>
      </c>
      <c r="G11" s="434">
        <v>112.5</v>
      </c>
      <c r="H11" s="434">
        <v>30511.13</v>
      </c>
      <c r="I11" s="422">
        <f>IF(F11=0,0,H11/F11)</f>
        <v>1</v>
      </c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  <c r="AK11" s="423"/>
      <c r="AL11" s="423"/>
      <c r="AM11" s="423"/>
      <c r="AN11" s="423"/>
      <c r="AO11" s="423"/>
      <c r="AP11" s="423"/>
      <c r="AQ11" s="423"/>
      <c r="AR11" s="423"/>
      <c r="AS11" s="423"/>
      <c r="AT11" s="423"/>
      <c r="AU11" s="423"/>
      <c r="AV11" s="423"/>
      <c r="AW11" s="423"/>
      <c r="AX11" s="423"/>
      <c r="AY11" s="423"/>
      <c r="AZ11" s="423"/>
      <c r="BA11" s="423"/>
      <c r="BB11" s="423"/>
      <c r="BC11" s="423"/>
      <c r="BD11" s="423"/>
      <c r="BE11" s="423"/>
      <c r="BF11" s="423"/>
      <c r="BG11" s="423"/>
      <c r="BH11" s="423"/>
      <c r="BI11" s="423"/>
      <c r="BJ11" s="423"/>
      <c r="BK11" s="423"/>
      <c r="BL11" s="423"/>
      <c r="BM11" s="423"/>
      <c r="BN11" s="423"/>
      <c r="BO11" s="423"/>
      <c r="BP11" s="423"/>
      <c r="BQ11" s="423"/>
      <c r="BR11" s="423"/>
      <c r="BS11" s="423"/>
      <c r="BT11" s="423"/>
      <c r="BU11" s="423"/>
      <c r="BV11" s="423"/>
      <c r="BW11" s="423"/>
      <c r="BX11" s="423"/>
      <c r="BY11" s="423"/>
      <c r="BZ11" s="423"/>
      <c r="CA11" s="423"/>
      <c r="CB11" s="423"/>
      <c r="CC11" s="423"/>
      <c r="CD11" s="423"/>
      <c r="CE11" s="423"/>
      <c r="CF11" s="423"/>
      <c r="CG11" s="423"/>
      <c r="CH11" s="423"/>
      <c r="CI11" s="423"/>
      <c r="CJ11" s="423"/>
      <c r="CK11" s="423"/>
      <c r="CL11" s="423"/>
      <c r="CM11" s="423"/>
      <c r="CN11" s="423"/>
      <c r="CO11" s="423"/>
      <c r="CP11" s="423"/>
      <c r="CQ11" s="423"/>
      <c r="CR11" s="423"/>
      <c r="CS11" s="423"/>
      <c r="CT11" s="423"/>
      <c r="CU11" s="423"/>
      <c r="CV11" s="423"/>
      <c r="CW11" s="423"/>
      <c r="CX11" s="423"/>
      <c r="CY11" s="423"/>
      <c r="CZ11" s="423"/>
      <c r="DA11" s="423"/>
      <c r="DB11" s="423"/>
      <c r="DC11" s="423"/>
      <c r="DD11" s="423"/>
      <c r="DE11" s="423"/>
      <c r="DF11" s="423"/>
      <c r="DG11" s="423"/>
      <c r="DH11" s="423"/>
      <c r="DI11" s="423"/>
      <c r="DJ11" s="423"/>
      <c r="DK11" s="423"/>
      <c r="DL11" s="423"/>
      <c r="DM11" s="423"/>
      <c r="DN11" s="423"/>
      <c r="DO11" s="423"/>
      <c r="DP11" s="423"/>
      <c r="DQ11" s="423"/>
      <c r="DR11" s="423"/>
      <c r="DS11" s="423"/>
      <c r="DT11" s="423"/>
      <c r="DU11" s="423"/>
      <c r="DV11" s="423"/>
      <c r="DW11" s="423"/>
      <c r="DX11" s="423"/>
      <c r="DY11" s="423"/>
      <c r="DZ11" s="423"/>
      <c r="EA11" s="423"/>
      <c r="EB11" s="423"/>
      <c r="EC11" s="423"/>
      <c r="ED11" s="423"/>
      <c r="EE11" s="423"/>
      <c r="EF11" s="423"/>
      <c r="EG11" s="423"/>
      <c r="EH11" s="423"/>
      <c r="EI11" s="423"/>
      <c r="EJ11" s="423"/>
      <c r="EK11" s="423"/>
      <c r="EL11" s="423"/>
      <c r="EM11" s="423"/>
      <c r="EN11" s="423"/>
      <c r="EO11" s="423"/>
      <c r="EP11" s="423"/>
      <c r="EQ11" s="423"/>
      <c r="ER11" s="423"/>
      <c r="ES11" s="423"/>
      <c r="ET11" s="423"/>
      <c r="EU11" s="423"/>
      <c r="EV11" s="423"/>
      <c r="EW11" s="423"/>
      <c r="EX11" s="423"/>
      <c r="EY11" s="423"/>
      <c r="EZ11" s="423"/>
      <c r="FA11" s="423"/>
      <c r="FB11" s="423"/>
      <c r="FC11" s="423"/>
      <c r="FD11" s="423"/>
      <c r="FE11" s="423"/>
      <c r="FF11" s="423"/>
      <c r="FG11" s="423"/>
      <c r="FH11" s="423"/>
      <c r="FI11" s="423"/>
      <c r="FJ11" s="423"/>
      <c r="FK11" s="423"/>
      <c r="FL11" s="423"/>
      <c r="FM11" s="423"/>
      <c r="FN11" s="423"/>
      <c r="FO11" s="423"/>
      <c r="FP11" s="423"/>
      <c r="FQ11" s="423"/>
      <c r="FR11" s="423"/>
      <c r="FS11" s="423"/>
      <c r="FT11" s="423"/>
      <c r="FU11" s="423"/>
      <c r="FV11" s="423"/>
      <c r="FW11" s="423"/>
      <c r="FX11" s="423"/>
      <c r="FY11" s="423"/>
      <c r="FZ11" s="423"/>
      <c r="GA11" s="423"/>
      <c r="GB11" s="423"/>
      <c r="GC11" s="423"/>
      <c r="GD11" s="423"/>
      <c r="GE11" s="423"/>
      <c r="GF11" s="423"/>
      <c r="GG11" s="423"/>
      <c r="GH11" s="423"/>
      <c r="GI11" s="423"/>
      <c r="GJ11" s="423"/>
      <c r="GK11" s="423"/>
      <c r="GL11" s="423"/>
      <c r="GM11" s="423"/>
      <c r="GN11" s="423"/>
      <c r="GO11" s="423"/>
      <c r="GP11" s="423"/>
      <c r="GQ11" s="423"/>
      <c r="GR11" s="423"/>
      <c r="GS11" s="423"/>
      <c r="GT11" s="423"/>
      <c r="GU11" s="423"/>
      <c r="GV11" s="423"/>
      <c r="GW11" s="423"/>
      <c r="GX11" s="423"/>
      <c r="GY11" s="423"/>
      <c r="GZ11" s="423"/>
      <c r="HA11" s="423"/>
      <c r="HB11" s="423"/>
      <c r="HC11" s="423"/>
      <c r="HD11" s="423"/>
      <c r="HE11" s="423"/>
      <c r="HF11" s="423"/>
      <c r="HG11" s="423"/>
      <c r="HH11" s="423"/>
      <c r="HI11" s="423"/>
      <c r="HJ11" s="423"/>
      <c r="HK11" s="423"/>
      <c r="HL11" s="423"/>
      <c r="HM11" s="423"/>
      <c r="HN11" s="423"/>
      <c r="HO11" s="423"/>
      <c r="HP11" s="423"/>
      <c r="HQ11" s="423"/>
      <c r="HR11" s="423"/>
      <c r="HS11" s="423"/>
      <c r="HT11" s="423"/>
      <c r="HU11" s="423"/>
      <c r="HV11" s="423"/>
      <c r="HW11" s="423"/>
      <c r="HX11" s="423"/>
      <c r="HY11" s="423"/>
      <c r="HZ11" s="423"/>
      <c r="IA11" s="423"/>
      <c r="IB11" s="423"/>
      <c r="IC11" s="423"/>
      <c r="ID11" s="423"/>
      <c r="IE11" s="423"/>
      <c r="IF11" s="423"/>
      <c r="IG11" s="423"/>
      <c r="IH11" s="423"/>
      <c r="II11" s="423"/>
      <c r="IJ11" s="423"/>
      <c r="IK11" s="423"/>
      <c r="IL11" s="423"/>
      <c r="IM11" s="423"/>
      <c r="IN11" s="423"/>
      <c r="IO11" s="423"/>
      <c r="IP11" s="423"/>
      <c r="IQ11" s="423"/>
      <c r="IR11" s="423"/>
      <c r="IS11" s="423"/>
      <c r="IT11" s="423"/>
      <c r="IU11" s="423"/>
      <c r="IV11" s="423"/>
      <c r="IW11" s="423"/>
      <c r="IX11" s="423"/>
      <c r="IY11" s="423"/>
      <c r="IZ11" s="423"/>
      <c r="JA11" s="423"/>
      <c r="JB11" s="423"/>
      <c r="JC11" s="423"/>
      <c r="JD11" s="423"/>
      <c r="JE11" s="423"/>
      <c r="JF11" s="423"/>
      <c r="JG11" s="423"/>
      <c r="JH11" s="423"/>
      <c r="JI11" s="423"/>
      <c r="JJ11" s="423"/>
      <c r="JK11" s="423"/>
      <c r="JL11" s="423"/>
      <c r="JM11" s="423"/>
      <c r="JN11" s="423"/>
      <c r="JO11" s="423"/>
      <c r="JP11" s="423"/>
      <c r="JQ11" s="423"/>
      <c r="JR11" s="423"/>
      <c r="JS11" s="423"/>
      <c r="JT11" s="423"/>
      <c r="JU11" s="423"/>
      <c r="JV11" s="423"/>
      <c r="JW11" s="423"/>
      <c r="JX11" s="423"/>
      <c r="JY11" s="423"/>
      <c r="JZ11" s="423"/>
      <c r="KA11" s="423"/>
      <c r="KB11" s="423"/>
      <c r="KC11" s="423"/>
      <c r="KD11" s="423"/>
      <c r="KE11" s="423"/>
      <c r="KF11" s="423"/>
      <c r="KG11" s="423"/>
      <c r="KH11" s="423"/>
      <c r="KI11" s="423"/>
      <c r="KJ11" s="423"/>
      <c r="KK11" s="423"/>
      <c r="KL11" s="423"/>
      <c r="KM11" s="423"/>
      <c r="KN11" s="423"/>
      <c r="KO11" s="423"/>
      <c r="KP11" s="423"/>
      <c r="KQ11" s="423"/>
      <c r="KR11" s="423"/>
      <c r="KS11" s="423"/>
      <c r="KT11" s="423"/>
      <c r="KU11" s="423"/>
      <c r="KV11" s="423"/>
      <c r="KW11" s="423"/>
      <c r="KX11" s="423"/>
      <c r="KY11" s="423"/>
      <c r="KZ11" s="423"/>
      <c r="LA11" s="423"/>
      <c r="LB11" s="423"/>
      <c r="LC11" s="423"/>
      <c r="LD11" s="423"/>
      <c r="LE11" s="423"/>
      <c r="LF11" s="423"/>
      <c r="LG11" s="423"/>
      <c r="LH11" s="423"/>
      <c r="LI11" s="423"/>
      <c r="LJ11" s="423"/>
      <c r="LK11" s="423"/>
      <c r="LL11" s="423"/>
      <c r="LM11" s="423"/>
      <c r="LN11" s="423"/>
      <c r="LO11" s="423"/>
      <c r="LP11" s="423"/>
      <c r="LQ11" s="423"/>
      <c r="LR11" s="423"/>
      <c r="LS11" s="423"/>
      <c r="LT11" s="423"/>
      <c r="LU11" s="423"/>
      <c r="LV11" s="423"/>
      <c r="LW11" s="423"/>
      <c r="LX11" s="423"/>
      <c r="LY11" s="423"/>
      <c r="LZ11" s="423"/>
      <c r="MA11" s="423"/>
      <c r="MB11" s="423"/>
      <c r="MC11" s="423"/>
      <c r="MD11" s="423"/>
      <c r="ME11" s="423"/>
      <c r="MF11" s="423"/>
      <c r="MG11" s="423"/>
      <c r="MH11" s="423"/>
      <c r="MI11" s="423"/>
      <c r="MJ11" s="423"/>
      <c r="MK11" s="423"/>
      <c r="ML11" s="423"/>
      <c r="MM11" s="423"/>
      <c r="MN11" s="423"/>
      <c r="MO11" s="423"/>
      <c r="MP11" s="423"/>
      <c r="MQ11" s="423"/>
      <c r="MR11" s="423"/>
      <c r="MS11" s="423"/>
      <c r="MT11" s="423"/>
      <c r="MU11" s="423"/>
      <c r="MV11" s="423"/>
      <c r="MW11" s="423"/>
      <c r="MX11" s="423"/>
      <c r="MY11" s="423"/>
      <c r="MZ11" s="423"/>
      <c r="NA11" s="423"/>
      <c r="NB11" s="423"/>
      <c r="NC11" s="423"/>
      <c r="ND11" s="423"/>
      <c r="NE11" s="423"/>
      <c r="NF11" s="423"/>
      <c r="NG11" s="423"/>
      <c r="NH11" s="423"/>
      <c r="NI11" s="423"/>
      <c r="NJ11" s="423"/>
      <c r="NK11" s="423"/>
      <c r="NL11" s="423"/>
      <c r="NM11" s="423"/>
      <c r="NN11" s="423"/>
      <c r="NO11" s="423"/>
      <c r="NP11" s="423"/>
      <c r="NQ11" s="423"/>
      <c r="NR11" s="423"/>
      <c r="NS11" s="423"/>
      <c r="NT11" s="423"/>
      <c r="NU11" s="423"/>
      <c r="NV11" s="423"/>
      <c r="NW11" s="423"/>
      <c r="NX11" s="423"/>
      <c r="NY11" s="423"/>
      <c r="NZ11" s="423"/>
      <c r="OA11" s="423"/>
      <c r="OB11" s="423"/>
      <c r="OC11" s="423"/>
      <c r="OD11" s="423"/>
      <c r="OE11" s="423"/>
      <c r="OF11" s="423"/>
      <c r="OG11" s="423"/>
      <c r="OH11" s="423"/>
      <c r="OI11" s="423"/>
      <c r="OJ11" s="423"/>
      <c r="OK11" s="423"/>
      <c r="OL11" s="423"/>
      <c r="OM11" s="423"/>
      <c r="ON11" s="423"/>
      <c r="OO11" s="423"/>
      <c r="OP11" s="423"/>
      <c r="OQ11" s="423"/>
      <c r="OR11" s="423"/>
      <c r="OS11" s="423"/>
      <c r="OT11" s="423"/>
      <c r="OU11" s="423"/>
      <c r="OV11" s="423"/>
      <c r="OW11" s="423"/>
      <c r="OX11" s="423"/>
      <c r="OY11" s="423"/>
      <c r="OZ11" s="423"/>
      <c r="PA11" s="423"/>
      <c r="PB11" s="423"/>
      <c r="PC11" s="423"/>
      <c r="PD11" s="423"/>
      <c r="PE11" s="423"/>
      <c r="PF11" s="423"/>
      <c r="PG11" s="423"/>
      <c r="PH11" s="423"/>
      <c r="PI11" s="423"/>
      <c r="PJ11" s="423"/>
      <c r="PK11" s="423"/>
      <c r="PL11" s="423"/>
      <c r="PM11" s="423"/>
      <c r="PN11" s="423"/>
      <c r="PO11" s="423"/>
      <c r="PP11" s="423"/>
      <c r="PQ11" s="423"/>
      <c r="PR11" s="423"/>
      <c r="PS11" s="423"/>
      <c r="PT11" s="423"/>
      <c r="PU11" s="423"/>
      <c r="PV11" s="423"/>
      <c r="PW11" s="423"/>
      <c r="PX11" s="423"/>
      <c r="PY11" s="423"/>
      <c r="PZ11" s="423"/>
      <c r="QA11" s="423"/>
      <c r="QB11" s="423"/>
      <c r="QC11" s="423"/>
      <c r="QD11" s="423"/>
      <c r="QE11" s="423"/>
      <c r="QF11" s="423"/>
      <c r="QG11" s="423"/>
      <c r="QH11" s="423"/>
      <c r="QI11" s="423"/>
      <c r="QJ11" s="423"/>
      <c r="QK11" s="423"/>
      <c r="QL11" s="423"/>
      <c r="QM11" s="423"/>
      <c r="QN11" s="423"/>
      <c r="QO11" s="423"/>
      <c r="QP11" s="423"/>
      <c r="QQ11" s="423"/>
      <c r="QR11" s="423"/>
      <c r="QS11" s="423"/>
      <c r="QT11" s="423"/>
      <c r="QU11" s="423"/>
      <c r="QV11" s="423"/>
      <c r="QW11" s="423"/>
      <c r="QX11" s="423"/>
      <c r="QY11" s="423"/>
      <c r="QZ11" s="423"/>
      <c r="RA11" s="423"/>
      <c r="RB11" s="423"/>
      <c r="RC11" s="423"/>
      <c r="RD11" s="423"/>
      <c r="RE11" s="423"/>
      <c r="RF11" s="423"/>
      <c r="RG11" s="423"/>
      <c r="RH11" s="423"/>
      <c r="RI11" s="423"/>
      <c r="RJ11" s="423"/>
      <c r="RK11" s="423"/>
      <c r="RL11" s="423"/>
      <c r="RM11" s="423"/>
      <c r="RN11" s="423"/>
      <c r="RO11" s="423"/>
      <c r="RP11" s="423"/>
      <c r="RQ11" s="423"/>
      <c r="RR11" s="423"/>
      <c r="RS11" s="423"/>
      <c r="RT11" s="423"/>
      <c r="RU11" s="423"/>
      <c r="RV11" s="423"/>
      <c r="RW11" s="423"/>
      <c r="RX11" s="423"/>
      <c r="RY11" s="423"/>
      <c r="RZ11" s="423"/>
      <c r="SA11" s="423"/>
      <c r="SB11" s="423"/>
      <c r="SC11" s="423"/>
      <c r="SD11" s="423"/>
      <c r="SE11" s="423"/>
      <c r="SF11" s="423"/>
      <c r="SG11" s="423"/>
      <c r="SH11" s="423"/>
      <c r="SI11" s="423"/>
      <c r="SJ11" s="423"/>
      <c r="SK11" s="423"/>
      <c r="SL11" s="423"/>
      <c r="SM11" s="423"/>
      <c r="SN11" s="423"/>
      <c r="SO11" s="423"/>
      <c r="SP11" s="423"/>
      <c r="SQ11" s="423"/>
      <c r="SR11" s="423"/>
      <c r="SS11" s="423"/>
      <c r="ST11" s="423"/>
      <c r="SU11" s="423"/>
      <c r="SV11" s="423"/>
      <c r="SW11" s="423"/>
      <c r="SX11" s="423"/>
      <c r="SY11" s="423"/>
      <c r="SZ11" s="423"/>
      <c r="TA11" s="423"/>
      <c r="TB11" s="423"/>
      <c r="TC11" s="423"/>
      <c r="TD11" s="423"/>
      <c r="TE11" s="423"/>
      <c r="TF11" s="423"/>
      <c r="TG11" s="423"/>
      <c r="TH11" s="423"/>
      <c r="TI11" s="423"/>
      <c r="TJ11" s="423"/>
      <c r="TK11" s="423"/>
      <c r="TL11" s="423"/>
      <c r="TM11" s="423"/>
      <c r="TN11" s="423"/>
      <c r="TO11" s="423"/>
      <c r="TP11" s="423"/>
      <c r="TQ11" s="423"/>
      <c r="TR11" s="423"/>
      <c r="TS11" s="423"/>
      <c r="TT11" s="423"/>
      <c r="TU11" s="423"/>
      <c r="TV11" s="423"/>
      <c r="TW11" s="423"/>
      <c r="TX11" s="423"/>
      <c r="TY11" s="423"/>
      <c r="TZ11" s="423"/>
      <c r="UA11" s="423"/>
      <c r="UB11" s="423"/>
      <c r="UC11" s="423"/>
      <c r="UD11" s="423"/>
      <c r="UE11" s="423"/>
      <c r="UF11" s="423"/>
      <c r="UG11" s="423"/>
      <c r="UH11" s="423"/>
      <c r="UI11" s="423"/>
      <c r="UJ11" s="423"/>
      <c r="UK11" s="423"/>
      <c r="UL11" s="423"/>
      <c r="UM11" s="423"/>
      <c r="UN11" s="423"/>
      <c r="UO11" s="423"/>
      <c r="UP11" s="423"/>
      <c r="UQ11" s="423"/>
      <c r="UR11" s="423"/>
      <c r="US11" s="423"/>
      <c r="UT11" s="423"/>
      <c r="UU11" s="423"/>
      <c r="UV11" s="423"/>
      <c r="UW11" s="423"/>
      <c r="UX11" s="423"/>
      <c r="UY11" s="423"/>
      <c r="UZ11" s="423"/>
      <c r="VA11" s="423"/>
      <c r="VB11" s="423"/>
      <c r="VC11" s="423"/>
      <c r="VD11" s="423"/>
      <c r="VE11" s="423"/>
      <c r="VF11" s="423"/>
      <c r="VG11" s="423"/>
      <c r="VH11" s="423"/>
      <c r="VI11" s="423"/>
      <c r="VJ11" s="423"/>
      <c r="VK11" s="423"/>
      <c r="VL11" s="423"/>
      <c r="VM11" s="423"/>
      <c r="VN11" s="423"/>
      <c r="VO11" s="423"/>
      <c r="VP11" s="423"/>
      <c r="VQ11" s="423"/>
      <c r="VR11" s="423"/>
      <c r="VS11" s="423"/>
      <c r="VT11" s="423"/>
      <c r="VU11" s="423"/>
      <c r="VV11" s="423"/>
      <c r="VW11" s="423"/>
      <c r="VX11" s="423"/>
      <c r="VY11" s="423"/>
      <c r="VZ11" s="423"/>
      <c r="WA11" s="423"/>
      <c r="WB11" s="423"/>
      <c r="WC11" s="423"/>
      <c r="WD11" s="423"/>
    </row>
    <row r="12" spans="1:602" ht="80.25" customHeight="1" x14ac:dyDescent="0.2">
      <c r="A12" s="435" t="s">
        <v>366</v>
      </c>
      <c r="B12" s="469" t="s">
        <v>489</v>
      </c>
      <c r="C12" s="436" t="s">
        <v>20</v>
      </c>
      <c r="D12" s="434">
        <v>24</v>
      </c>
      <c r="E12" s="434">
        <v>1213.54</v>
      </c>
      <c r="F12" s="437">
        <f t="shared" ref="F12:F67" si="0">ROUND((D12*E12),2)</f>
        <v>29124.959999999999</v>
      </c>
      <c r="G12" s="434">
        <v>24</v>
      </c>
      <c r="H12" s="434">
        <v>29124.959999999999</v>
      </c>
      <c r="I12" s="422">
        <f>IF(F12=0,0,H12/F12)</f>
        <v>1</v>
      </c>
    </row>
    <row r="13" spans="1:602" s="414" customFormat="1" ht="30" x14ac:dyDescent="0.2">
      <c r="A13" s="435" t="s">
        <v>368</v>
      </c>
      <c r="B13" s="469" t="s">
        <v>490</v>
      </c>
      <c r="C13" s="436" t="s">
        <v>23</v>
      </c>
      <c r="D13" s="434">
        <v>5</v>
      </c>
      <c r="E13" s="434">
        <v>1736.59</v>
      </c>
      <c r="F13" s="437">
        <f t="shared" si="0"/>
        <v>8682.9500000000007</v>
      </c>
      <c r="G13" s="434">
        <v>5</v>
      </c>
      <c r="H13" s="434">
        <v>8682.9499999999989</v>
      </c>
      <c r="I13" s="422">
        <f>IF(F13=0,0,H13/F13)</f>
        <v>0.99999999999999978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6"/>
      <c r="CJ13" s="386"/>
      <c r="CK13" s="386"/>
      <c r="CL13" s="386"/>
      <c r="CM13" s="386"/>
      <c r="CN13" s="386"/>
      <c r="CO13" s="386"/>
      <c r="CP13" s="386"/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6"/>
      <c r="EW13" s="386"/>
      <c r="EX13" s="386"/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6"/>
      <c r="FP13" s="386"/>
      <c r="FQ13" s="386"/>
      <c r="FR13" s="386"/>
      <c r="FS13" s="386"/>
      <c r="FT13" s="386"/>
      <c r="FU13" s="386"/>
      <c r="FV13" s="386"/>
      <c r="FW13" s="386"/>
      <c r="FX13" s="386"/>
      <c r="FY13" s="386"/>
      <c r="FZ13" s="386"/>
      <c r="GA13" s="386"/>
      <c r="GB13" s="386"/>
      <c r="GC13" s="386"/>
      <c r="GD13" s="386"/>
      <c r="GE13" s="386"/>
      <c r="GF13" s="386"/>
      <c r="GG13" s="386"/>
      <c r="GH13" s="386"/>
      <c r="GI13" s="386"/>
      <c r="GJ13" s="386"/>
      <c r="GK13" s="386"/>
      <c r="GL13" s="386"/>
      <c r="GM13" s="386"/>
      <c r="GN13" s="386"/>
      <c r="GO13" s="386"/>
      <c r="GP13" s="386"/>
      <c r="GQ13" s="386"/>
      <c r="GR13" s="386"/>
      <c r="GS13" s="386"/>
      <c r="GT13" s="386"/>
      <c r="GU13" s="386"/>
      <c r="GV13" s="386"/>
      <c r="GW13" s="386"/>
      <c r="GX13" s="386"/>
      <c r="GY13" s="386"/>
      <c r="GZ13" s="386"/>
      <c r="HA13" s="386"/>
      <c r="HB13" s="386"/>
      <c r="HC13" s="386"/>
      <c r="HD13" s="386"/>
      <c r="HE13" s="386"/>
      <c r="HF13" s="386"/>
      <c r="HG13" s="386"/>
      <c r="HH13" s="386"/>
      <c r="HI13" s="386"/>
      <c r="HJ13" s="386"/>
      <c r="HK13" s="386"/>
      <c r="HL13" s="386"/>
      <c r="HM13" s="386"/>
      <c r="HN13" s="386"/>
      <c r="HO13" s="386"/>
      <c r="HP13" s="386"/>
      <c r="HQ13" s="386"/>
      <c r="HR13" s="386"/>
      <c r="HS13" s="386"/>
      <c r="HT13" s="386"/>
      <c r="HU13" s="386"/>
      <c r="HV13" s="386"/>
      <c r="HW13" s="386"/>
      <c r="HX13" s="386"/>
      <c r="HY13" s="386"/>
      <c r="HZ13" s="386"/>
      <c r="IA13" s="386"/>
      <c r="IB13" s="386"/>
      <c r="IC13" s="386"/>
      <c r="ID13" s="386"/>
      <c r="IE13" s="386"/>
      <c r="IF13" s="386"/>
      <c r="IG13" s="386"/>
      <c r="IH13" s="386"/>
      <c r="II13" s="386"/>
      <c r="IJ13" s="386"/>
      <c r="IK13" s="386"/>
      <c r="IL13" s="386"/>
      <c r="IM13" s="386"/>
      <c r="IN13" s="386"/>
      <c r="IO13" s="386"/>
      <c r="IP13" s="386"/>
      <c r="IQ13" s="386"/>
      <c r="IR13" s="386"/>
      <c r="IS13" s="386"/>
      <c r="IT13" s="386"/>
      <c r="IU13" s="386"/>
      <c r="IV13" s="386"/>
      <c r="IW13" s="386"/>
      <c r="IX13" s="386"/>
      <c r="IY13" s="386"/>
      <c r="IZ13" s="386"/>
      <c r="JA13" s="386"/>
      <c r="JB13" s="386"/>
      <c r="JC13" s="386"/>
      <c r="JD13" s="386"/>
      <c r="JE13" s="386"/>
      <c r="JF13" s="386"/>
      <c r="JG13" s="386"/>
      <c r="JH13" s="386"/>
      <c r="JI13" s="386"/>
      <c r="JJ13" s="386"/>
      <c r="JK13" s="386"/>
      <c r="JL13" s="386"/>
      <c r="JM13" s="386"/>
      <c r="JN13" s="386"/>
      <c r="JO13" s="386"/>
      <c r="JP13" s="386"/>
      <c r="JQ13" s="386"/>
      <c r="JR13" s="386"/>
      <c r="JS13" s="386"/>
      <c r="JT13" s="386"/>
      <c r="JU13" s="386"/>
      <c r="JV13" s="386"/>
      <c r="JW13" s="386"/>
      <c r="JX13" s="386"/>
      <c r="JY13" s="386"/>
      <c r="JZ13" s="386"/>
      <c r="KA13" s="386"/>
      <c r="KB13" s="386"/>
      <c r="KC13" s="386"/>
      <c r="KD13" s="386"/>
      <c r="KE13" s="386"/>
      <c r="KF13" s="386"/>
      <c r="KG13" s="386"/>
      <c r="KH13" s="386"/>
      <c r="KI13" s="386"/>
      <c r="KJ13" s="386"/>
      <c r="KK13" s="386"/>
      <c r="KL13" s="386"/>
      <c r="KM13" s="386"/>
      <c r="KN13" s="386"/>
      <c r="KO13" s="386"/>
      <c r="KP13" s="386"/>
      <c r="KQ13" s="386"/>
      <c r="KR13" s="386"/>
      <c r="KS13" s="386"/>
      <c r="KT13" s="386"/>
      <c r="KU13" s="386"/>
      <c r="KV13" s="386"/>
      <c r="KW13" s="386"/>
      <c r="KX13" s="386"/>
      <c r="KY13" s="386"/>
      <c r="KZ13" s="386"/>
      <c r="LA13" s="386"/>
      <c r="LB13" s="386"/>
      <c r="LC13" s="386"/>
      <c r="LD13" s="386"/>
      <c r="LE13" s="386"/>
      <c r="LF13" s="386"/>
      <c r="LG13" s="386"/>
      <c r="LH13" s="386"/>
      <c r="LI13" s="386"/>
      <c r="LJ13" s="386"/>
      <c r="LK13" s="386"/>
      <c r="LL13" s="386"/>
      <c r="LM13" s="386"/>
      <c r="LN13" s="386"/>
      <c r="LO13" s="386"/>
      <c r="LP13" s="386"/>
      <c r="LQ13" s="386"/>
      <c r="LR13" s="386"/>
      <c r="LS13" s="386"/>
      <c r="LT13" s="386"/>
      <c r="LU13" s="386"/>
      <c r="LV13" s="386"/>
      <c r="LW13" s="386"/>
      <c r="LX13" s="386"/>
      <c r="LY13" s="386"/>
      <c r="LZ13" s="386"/>
      <c r="MA13" s="386"/>
      <c r="MB13" s="386"/>
      <c r="MC13" s="386"/>
      <c r="MD13" s="386"/>
      <c r="ME13" s="386"/>
      <c r="MF13" s="386"/>
      <c r="MG13" s="386"/>
      <c r="MH13" s="386"/>
      <c r="MI13" s="386"/>
      <c r="MJ13" s="386"/>
      <c r="MK13" s="386"/>
      <c r="ML13" s="386"/>
      <c r="MM13" s="386"/>
      <c r="MN13" s="386"/>
      <c r="MO13" s="386"/>
      <c r="MP13" s="386"/>
      <c r="MQ13" s="386"/>
      <c r="MR13" s="386"/>
      <c r="MS13" s="386"/>
      <c r="MT13" s="386"/>
      <c r="MU13" s="386"/>
      <c r="MV13" s="386"/>
      <c r="MW13" s="386"/>
      <c r="MX13" s="386"/>
      <c r="MY13" s="386"/>
      <c r="MZ13" s="386"/>
      <c r="NA13" s="386"/>
      <c r="NB13" s="386"/>
      <c r="NC13" s="386"/>
      <c r="ND13" s="386"/>
      <c r="NE13" s="386"/>
      <c r="NF13" s="386"/>
      <c r="NG13" s="386"/>
      <c r="NH13" s="386"/>
      <c r="NI13" s="386"/>
      <c r="NJ13" s="386"/>
      <c r="NK13" s="386"/>
      <c r="NL13" s="386"/>
      <c r="NM13" s="386"/>
      <c r="NN13" s="386"/>
      <c r="NO13" s="386"/>
      <c r="NP13" s="386"/>
      <c r="NQ13" s="386"/>
      <c r="NR13" s="386"/>
      <c r="NS13" s="386"/>
      <c r="NT13" s="386"/>
      <c r="NU13" s="386"/>
      <c r="NV13" s="386"/>
      <c r="NW13" s="386"/>
      <c r="NX13" s="386"/>
      <c r="NY13" s="386"/>
      <c r="NZ13" s="386"/>
      <c r="OA13" s="386"/>
      <c r="OB13" s="386"/>
      <c r="OC13" s="386"/>
      <c r="OD13" s="386"/>
      <c r="OE13" s="386"/>
      <c r="OF13" s="386"/>
      <c r="OG13" s="386"/>
      <c r="OH13" s="386"/>
      <c r="OI13" s="386"/>
      <c r="OJ13" s="386"/>
      <c r="OK13" s="386"/>
      <c r="OL13" s="386"/>
      <c r="OM13" s="386"/>
      <c r="ON13" s="386"/>
      <c r="OO13" s="386"/>
      <c r="OP13" s="386"/>
      <c r="OQ13" s="386"/>
      <c r="OR13" s="386"/>
      <c r="OS13" s="386"/>
      <c r="OT13" s="386"/>
      <c r="OU13" s="386"/>
      <c r="OV13" s="386"/>
      <c r="OW13" s="386"/>
      <c r="OX13" s="386"/>
      <c r="OY13" s="386"/>
      <c r="OZ13" s="386"/>
      <c r="PA13" s="386"/>
      <c r="PB13" s="386"/>
      <c r="PC13" s="386"/>
      <c r="PD13" s="386"/>
      <c r="PE13" s="386"/>
      <c r="PF13" s="386"/>
      <c r="PG13" s="386"/>
      <c r="PH13" s="386"/>
      <c r="PI13" s="386"/>
      <c r="PJ13" s="386"/>
      <c r="PK13" s="386"/>
      <c r="PL13" s="386"/>
      <c r="PM13" s="386"/>
      <c r="PN13" s="386"/>
      <c r="PO13" s="386"/>
      <c r="PP13" s="386"/>
      <c r="PQ13" s="386"/>
      <c r="PR13" s="386"/>
      <c r="PS13" s="386"/>
      <c r="PT13" s="386"/>
      <c r="PU13" s="386"/>
      <c r="PV13" s="386"/>
      <c r="PW13" s="386"/>
      <c r="PX13" s="386"/>
      <c r="PY13" s="386"/>
      <c r="PZ13" s="386"/>
      <c r="QA13" s="386"/>
      <c r="QB13" s="386"/>
      <c r="QC13" s="386"/>
      <c r="QD13" s="386"/>
      <c r="QE13" s="386"/>
      <c r="QF13" s="386"/>
      <c r="QG13" s="386"/>
      <c r="QH13" s="386"/>
      <c r="QI13" s="386"/>
      <c r="QJ13" s="386"/>
      <c r="QK13" s="386"/>
      <c r="QL13" s="386"/>
      <c r="QM13" s="386"/>
      <c r="QN13" s="386"/>
      <c r="QO13" s="386"/>
      <c r="QP13" s="386"/>
      <c r="QQ13" s="386"/>
      <c r="QR13" s="386"/>
      <c r="QS13" s="386"/>
      <c r="QT13" s="386"/>
      <c r="QU13" s="386"/>
      <c r="QV13" s="386"/>
      <c r="QW13" s="386"/>
      <c r="QX13" s="386"/>
      <c r="QY13" s="386"/>
      <c r="QZ13" s="386"/>
      <c r="RA13" s="386"/>
      <c r="RB13" s="386"/>
      <c r="RC13" s="386"/>
      <c r="RD13" s="386"/>
      <c r="RE13" s="386"/>
      <c r="RF13" s="386"/>
      <c r="RG13" s="386"/>
      <c r="RH13" s="386"/>
      <c r="RI13" s="386"/>
      <c r="RJ13" s="386"/>
      <c r="RK13" s="386"/>
      <c r="RL13" s="386"/>
      <c r="RM13" s="386"/>
      <c r="RN13" s="386"/>
      <c r="RO13" s="386"/>
      <c r="RP13" s="386"/>
      <c r="RQ13" s="386"/>
      <c r="RR13" s="386"/>
      <c r="RS13" s="386"/>
      <c r="RT13" s="386"/>
      <c r="RU13" s="386"/>
      <c r="RV13" s="386"/>
      <c r="RW13" s="386"/>
      <c r="RX13" s="386"/>
      <c r="RY13" s="386"/>
      <c r="RZ13" s="386"/>
      <c r="SA13" s="386"/>
      <c r="SB13" s="386"/>
      <c r="SC13" s="386"/>
      <c r="SD13" s="386"/>
      <c r="SE13" s="386"/>
      <c r="SF13" s="386"/>
      <c r="SG13" s="386"/>
      <c r="SH13" s="386"/>
      <c r="SI13" s="386"/>
      <c r="SJ13" s="386"/>
      <c r="SK13" s="386"/>
      <c r="SL13" s="386"/>
      <c r="SM13" s="386"/>
      <c r="SN13" s="386"/>
      <c r="SO13" s="386"/>
      <c r="SP13" s="386"/>
      <c r="SQ13" s="386"/>
      <c r="SR13" s="386"/>
      <c r="SS13" s="386"/>
      <c r="ST13" s="386"/>
      <c r="SU13" s="386"/>
      <c r="SV13" s="386"/>
      <c r="SW13" s="386"/>
      <c r="SX13" s="386"/>
      <c r="SY13" s="386"/>
      <c r="SZ13" s="386"/>
      <c r="TA13" s="386"/>
      <c r="TB13" s="386"/>
      <c r="TC13" s="386"/>
      <c r="TD13" s="386"/>
      <c r="TE13" s="386"/>
      <c r="TF13" s="386"/>
      <c r="TG13" s="386"/>
      <c r="TH13" s="386"/>
      <c r="TI13" s="386"/>
      <c r="TJ13" s="386"/>
      <c r="TK13" s="386"/>
      <c r="TL13" s="386"/>
      <c r="TM13" s="386"/>
      <c r="TN13" s="386"/>
      <c r="TO13" s="386"/>
      <c r="TP13" s="386"/>
      <c r="TQ13" s="386"/>
      <c r="TR13" s="386"/>
      <c r="TS13" s="386"/>
      <c r="TT13" s="386"/>
      <c r="TU13" s="386"/>
      <c r="TV13" s="386"/>
      <c r="TW13" s="386"/>
      <c r="TX13" s="386"/>
      <c r="TY13" s="386"/>
      <c r="TZ13" s="386"/>
      <c r="UA13" s="386"/>
      <c r="UB13" s="386"/>
      <c r="UC13" s="386"/>
      <c r="UD13" s="386"/>
      <c r="UE13" s="386"/>
      <c r="UF13" s="386"/>
      <c r="UG13" s="386"/>
      <c r="UH13" s="386"/>
      <c r="UI13" s="386"/>
      <c r="UJ13" s="386"/>
      <c r="UK13" s="386"/>
      <c r="UL13" s="386"/>
      <c r="UM13" s="386"/>
      <c r="UN13" s="386"/>
      <c r="UO13" s="386"/>
      <c r="UP13" s="386"/>
      <c r="UQ13" s="386"/>
      <c r="UR13" s="386"/>
      <c r="US13" s="386"/>
      <c r="UT13" s="386"/>
      <c r="UU13" s="386"/>
      <c r="UV13" s="386"/>
      <c r="UW13" s="386"/>
      <c r="UX13" s="386"/>
      <c r="UY13" s="386"/>
      <c r="UZ13" s="386"/>
      <c r="VA13" s="386"/>
      <c r="VB13" s="386"/>
      <c r="VC13" s="386"/>
      <c r="VD13" s="386"/>
      <c r="VE13" s="386"/>
      <c r="VF13" s="386"/>
      <c r="VG13" s="386"/>
      <c r="VH13" s="386"/>
      <c r="VI13" s="386"/>
      <c r="VJ13" s="386"/>
      <c r="VK13" s="386"/>
      <c r="VL13" s="386"/>
      <c r="VM13" s="386"/>
      <c r="VN13" s="386"/>
      <c r="VO13" s="386"/>
      <c r="VP13" s="386"/>
      <c r="VQ13" s="386"/>
      <c r="VR13" s="386"/>
      <c r="VS13" s="386"/>
      <c r="VT13" s="386"/>
      <c r="VU13" s="386"/>
      <c r="VV13" s="386"/>
      <c r="VW13" s="386"/>
      <c r="VX13" s="386"/>
      <c r="VY13" s="386"/>
      <c r="VZ13" s="386"/>
      <c r="WA13" s="386"/>
      <c r="WB13" s="386"/>
      <c r="WC13" s="386"/>
      <c r="WD13" s="386"/>
    </row>
    <row r="14" spans="1:602" ht="60" x14ac:dyDescent="0.2">
      <c r="A14" s="438" t="s">
        <v>370</v>
      </c>
      <c r="B14" s="469" t="s">
        <v>491</v>
      </c>
      <c r="C14" s="436" t="s">
        <v>336</v>
      </c>
      <c r="D14" s="434">
        <v>24</v>
      </c>
      <c r="E14" s="434">
        <v>1240.42</v>
      </c>
      <c r="F14" s="437">
        <f t="shared" si="0"/>
        <v>29770.080000000002</v>
      </c>
      <c r="G14" s="434">
        <v>24</v>
      </c>
      <c r="H14" s="434">
        <v>29770.080000000002</v>
      </c>
      <c r="I14" s="422">
        <f>IF(F14=0,0,H14/F14)</f>
        <v>1</v>
      </c>
    </row>
    <row r="15" spans="1:602" s="414" customFormat="1" ht="60" x14ac:dyDescent="0.2">
      <c r="A15" s="435" t="s">
        <v>372</v>
      </c>
      <c r="B15" s="469" t="s">
        <v>492</v>
      </c>
      <c r="C15" s="436" t="s">
        <v>336</v>
      </c>
      <c r="D15" s="434">
        <v>24</v>
      </c>
      <c r="E15" s="434">
        <v>880.7</v>
      </c>
      <c r="F15" s="437">
        <f t="shared" si="0"/>
        <v>21136.799999999999</v>
      </c>
      <c r="G15" s="434">
        <v>24</v>
      </c>
      <c r="H15" s="434">
        <v>21136.800000000003</v>
      </c>
      <c r="I15" s="422">
        <f>IF(F15=0,0,H15/F15)</f>
        <v>1.0000000000000002</v>
      </c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6"/>
      <c r="AL15" s="386"/>
      <c r="AM15" s="386"/>
      <c r="AN15" s="386"/>
      <c r="AO15" s="386"/>
      <c r="AP15" s="386"/>
      <c r="AQ15" s="386"/>
      <c r="AR15" s="386"/>
      <c r="AS15" s="386"/>
      <c r="AT15" s="386"/>
      <c r="AU15" s="386"/>
      <c r="AV15" s="386"/>
      <c r="AW15" s="386"/>
      <c r="AX15" s="386"/>
      <c r="AY15" s="386"/>
      <c r="AZ15" s="386"/>
      <c r="BA15" s="386"/>
      <c r="BB15" s="386"/>
      <c r="BC15" s="386"/>
      <c r="BD15" s="386"/>
      <c r="BE15" s="386"/>
      <c r="BF15" s="386"/>
      <c r="BG15" s="386"/>
      <c r="BH15" s="386"/>
      <c r="BI15" s="386"/>
      <c r="BJ15" s="386"/>
      <c r="BK15" s="386"/>
      <c r="BL15" s="386"/>
      <c r="BM15" s="386"/>
      <c r="BN15" s="386"/>
      <c r="BO15" s="386"/>
      <c r="BP15" s="386"/>
      <c r="BQ15" s="386"/>
      <c r="BR15" s="386"/>
      <c r="BS15" s="386"/>
      <c r="BT15" s="386"/>
      <c r="BU15" s="386"/>
      <c r="BV15" s="386"/>
      <c r="BW15" s="386"/>
      <c r="BX15" s="386"/>
      <c r="BY15" s="386"/>
      <c r="BZ15" s="386"/>
      <c r="CA15" s="386"/>
      <c r="CB15" s="386"/>
      <c r="CC15" s="386"/>
      <c r="CD15" s="386"/>
      <c r="CE15" s="386"/>
      <c r="CF15" s="386"/>
      <c r="CG15" s="386"/>
      <c r="CH15" s="386"/>
      <c r="CI15" s="386"/>
      <c r="CJ15" s="386"/>
      <c r="CK15" s="386"/>
      <c r="CL15" s="386"/>
      <c r="CM15" s="386"/>
      <c r="CN15" s="386"/>
      <c r="CO15" s="386"/>
      <c r="CP15" s="386"/>
      <c r="CQ15" s="386"/>
      <c r="CR15" s="386"/>
      <c r="CS15" s="386"/>
      <c r="CT15" s="386"/>
      <c r="CU15" s="386"/>
      <c r="CV15" s="386"/>
      <c r="CW15" s="386"/>
      <c r="CX15" s="386"/>
      <c r="CY15" s="386"/>
      <c r="CZ15" s="386"/>
      <c r="DA15" s="386"/>
      <c r="DB15" s="386"/>
      <c r="DC15" s="386"/>
      <c r="DD15" s="386"/>
      <c r="DE15" s="386"/>
      <c r="DF15" s="386"/>
      <c r="DG15" s="386"/>
      <c r="DH15" s="386"/>
      <c r="DI15" s="386"/>
      <c r="DJ15" s="386"/>
      <c r="DK15" s="386"/>
      <c r="DL15" s="386"/>
      <c r="DM15" s="386"/>
      <c r="DN15" s="386"/>
      <c r="DO15" s="386"/>
      <c r="DP15" s="386"/>
      <c r="DQ15" s="386"/>
      <c r="DR15" s="386"/>
      <c r="DS15" s="386"/>
      <c r="DT15" s="386"/>
      <c r="DU15" s="386"/>
      <c r="DV15" s="386"/>
      <c r="DW15" s="386"/>
      <c r="DX15" s="386"/>
      <c r="DY15" s="386"/>
      <c r="DZ15" s="386"/>
      <c r="EA15" s="386"/>
      <c r="EB15" s="386"/>
      <c r="EC15" s="386"/>
      <c r="ED15" s="386"/>
      <c r="EE15" s="386"/>
      <c r="EF15" s="386"/>
      <c r="EG15" s="386"/>
      <c r="EH15" s="386"/>
      <c r="EI15" s="386"/>
      <c r="EJ15" s="386"/>
      <c r="EK15" s="386"/>
      <c r="EL15" s="386"/>
      <c r="EM15" s="386"/>
      <c r="EN15" s="386"/>
      <c r="EO15" s="386"/>
      <c r="EP15" s="386"/>
      <c r="EQ15" s="386"/>
      <c r="ER15" s="386"/>
      <c r="ES15" s="386"/>
      <c r="ET15" s="386"/>
      <c r="EU15" s="386"/>
      <c r="EV15" s="386"/>
      <c r="EW15" s="386"/>
      <c r="EX15" s="386"/>
      <c r="EY15" s="386"/>
      <c r="EZ15" s="386"/>
      <c r="FA15" s="386"/>
      <c r="FB15" s="386"/>
      <c r="FC15" s="386"/>
      <c r="FD15" s="386"/>
      <c r="FE15" s="386"/>
      <c r="FF15" s="386"/>
      <c r="FG15" s="386"/>
      <c r="FH15" s="386"/>
      <c r="FI15" s="386"/>
      <c r="FJ15" s="386"/>
      <c r="FK15" s="386"/>
      <c r="FL15" s="386"/>
      <c r="FM15" s="386"/>
      <c r="FN15" s="386"/>
      <c r="FO15" s="386"/>
      <c r="FP15" s="386"/>
      <c r="FQ15" s="386"/>
      <c r="FR15" s="386"/>
      <c r="FS15" s="386"/>
      <c r="FT15" s="386"/>
      <c r="FU15" s="386"/>
      <c r="FV15" s="386"/>
      <c r="FW15" s="386"/>
      <c r="FX15" s="386"/>
      <c r="FY15" s="386"/>
      <c r="FZ15" s="386"/>
      <c r="GA15" s="386"/>
      <c r="GB15" s="386"/>
      <c r="GC15" s="386"/>
      <c r="GD15" s="386"/>
      <c r="GE15" s="386"/>
      <c r="GF15" s="386"/>
      <c r="GG15" s="386"/>
      <c r="GH15" s="386"/>
      <c r="GI15" s="386"/>
      <c r="GJ15" s="386"/>
      <c r="GK15" s="386"/>
      <c r="GL15" s="386"/>
      <c r="GM15" s="386"/>
      <c r="GN15" s="386"/>
      <c r="GO15" s="386"/>
      <c r="GP15" s="386"/>
      <c r="GQ15" s="386"/>
      <c r="GR15" s="386"/>
      <c r="GS15" s="386"/>
      <c r="GT15" s="386"/>
      <c r="GU15" s="386"/>
      <c r="GV15" s="386"/>
      <c r="GW15" s="386"/>
      <c r="GX15" s="386"/>
      <c r="GY15" s="386"/>
      <c r="GZ15" s="386"/>
      <c r="HA15" s="386"/>
      <c r="HB15" s="386"/>
      <c r="HC15" s="386"/>
      <c r="HD15" s="386"/>
      <c r="HE15" s="386"/>
      <c r="HF15" s="386"/>
      <c r="HG15" s="386"/>
      <c r="HH15" s="386"/>
      <c r="HI15" s="386"/>
      <c r="HJ15" s="386"/>
      <c r="HK15" s="386"/>
      <c r="HL15" s="386"/>
      <c r="HM15" s="386"/>
      <c r="HN15" s="386"/>
      <c r="HO15" s="386"/>
      <c r="HP15" s="386"/>
      <c r="HQ15" s="386"/>
      <c r="HR15" s="386"/>
      <c r="HS15" s="386"/>
      <c r="HT15" s="386"/>
      <c r="HU15" s="386"/>
      <c r="HV15" s="386"/>
      <c r="HW15" s="386"/>
      <c r="HX15" s="386"/>
      <c r="HY15" s="386"/>
      <c r="HZ15" s="386"/>
      <c r="IA15" s="386"/>
      <c r="IB15" s="386"/>
      <c r="IC15" s="386"/>
      <c r="ID15" s="386"/>
      <c r="IE15" s="386"/>
      <c r="IF15" s="386"/>
      <c r="IG15" s="386"/>
      <c r="IH15" s="386"/>
      <c r="II15" s="386"/>
      <c r="IJ15" s="386"/>
      <c r="IK15" s="386"/>
      <c r="IL15" s="386"/>
      <c r="IM15" s="386"/>
      <c r="IN15" s="386"/>
      <c r="IO15" s="386"/>
      <c r="IP15" s="386"/>
      <c r="IQ15" s="386"/>
      <c r="IR15" s="386"/>
      <c r="IS15" s="386"/>
      <c r="IT15" s="386"/>
      <c r="IU15" s="386"/>
      <c r="IV15" s="386"/>
      <c r="IW15" s="386"/>
      <c r="IX15" s="386"/>
      <c r="IY15" s="386"/>
      <c r="IZ15" s="386"/>
      <c r="JA15" s="386"/>
      <c r="JB15" s="386"/>
      <c r="JC15" s="386"/>
      <c r="JD15" s="386"/>
      <c r="JE15" s="386"/>
      <c r="JF15" s="386"/>
      <c r="JG15" s="386"/>
      <c r="JH15" s="386"/>
      <c r="JI15" s="386"/>
      <c r="JJ15" s="386"/>
      <c r="JK15" s="386"/>
      <c r="JL15" s="386"/>
      <c r="JM15" s="386"/>
      <c r="JN15" s="386"/>
      <c r="JO15" s="386"/>
      <c r="JP15" s="386"/>
      <c r="JQ15" s="386"/>
      <c r="JR15" s="386"/>
      <c r="JS15" s="386"/>
      <c r="JT15" s="386"/>
      <c r="JU15" s="386"/>
      <c r="JV15" s="386"/>
      <c r="JW15" s="386"/>
      <c r="JX15" s="386"/>
      <c r="JY15" s="386"/>
      <c r="JZ15" s="386"/>
      <c r="KA15" s="386"/>
      <c r="KB15" s="386"/>
      <c r="KC15" s="386"/>
      <c r="KD15" s="386"/>
      <c r="KE15" s="386"/>
      <c r="KF15" s="386"/>
      <c r="KG15" s="386"/>
      <c r="KH15" s="386"/>
      <c r="KI15" s="386"/>
      <c r="KJ15" s="386"/>
      <c r="KK15" s="386"/>
      <c r="KL15" s="386"/>
      <c r="KM15" s="386"/>
      <c r="KN15" s="386"/>
      <c r="KO15" s="386"/>
      <c r="KP15" s="386"/>
      <c r="KQ15" s="386"/>
      <c r="KR15" s="386"/>
      <c r="KS15" s="386"/>
      <c r="KT15" s="386"/>
      <c r="KU15" s="386"/>
      <c r="KV15" s="386"/>
      <c r="KW15" s="386"/>
      <c r="KX15" s="386"/>
      <c r="KY15" s="386"/>
      <c r="KZ15" s="386"/>
      <c r="LA15" s="386"/>
      <c r="LB15" s="386"/>
      <c r="LC15" s="386"/>
      <c r="LD15" s="386"/>
      <c r="LE15" s="386"/>
      <c r="LF15" s="386"/>
      <c r="LG15" s="386"/>
      <c r="LH15" s="386"/>
      <c r="LI15" s="386"/>
      <c r="LJ15" s="386"/>
      <c r="LK15" s="386"/>
      <c r="LL15" s="386"/>
      <c r="LM15" s="386"/>
      <c r="LN15" s="386"/>
      <c r="LO15" s="386"/>
      <c r="LP15" s="386"/>
      <c r="LQ15" s="386"/>
      <c r="LR15" s="386"/>
      <c r="LS15" s="386"/>
      <c r="LT15" s="386"/>
      <c r="LU15" s="386"/>
      <c r="LV15" s="386"/>
      <c r="LW15" s="386"/>
      <c r="LX15" s="386"/>
      <c r="LY15" s="386"/>
      <c r="LZ15" s="386"/>
      <c r="MA15" s="386"/>
      <c r="MB15" s="386"/>
      <c r="MC15" s="386"/>
      <c r="MD15" s="386"/>
      <c r="ME15" s="386"/>
      <c r="MF15" s="386"/>
      <c r="MG15" s="386"/>
      <c r="MH15" s="386"/>
      <c r="MI15" s="386"/>
      <c r="MJ15" s="386"/>
      <c r="MK15" s="386"/>
      <c r="ML15" s="386"/>
      <c r="MM15" s="386"/>
      <c r="MN15" s="386"/>
      <c r="MO15" s="386"/>
      <c r="MP15" s="386"/>
      <c r="MQ15" s="386"/>
      <c r="MR15" s="386"/>
      <c r="MS15" s="386"/>
      <c r="MT15" s="386"/>
      <c r="MU15" s="386"/>
      <c r="MV15" s="386"/>
      <c r="MW15" s="386"/>
      <c r="MX15" s="386"/>
      <c r="MY15" s="386"/>
      <c r="MZ15" s="386"/>
      <c r="NA15" s="386"/>
      <c r="NB15" s="386"/>
      <c r="NC15" s="386"/>
      <c r="ND15" s="386"/>
      <c r="NE15" s="386"/>
      <c r="NF15" s="386"/>
      <c r="NG15" s="386"/>
      <c r="NH15" s="386"/>
      <c r="NI15" s="386"/>
      <c r="NJ15" s="386"/>
      <c r="NK15" s="386"/>
      <c r="NL15" s="386"/>
      <c r="NM15" s="386"/>
      <c r="NN15" s="386"/>
      <c r="NO15" s="386"/>
      <c r="NP15" s="386"/>
      <c r="NQ15" s="386"/>
      <c r="NR15" s="386"/>
      <c r="NS15" s="386"/>
      <c r="NT15" s="386"/>
      <c r="NU15" s="386"/>
      <c r="NV15" s="386"/>
      <c r="NW15" s="386"/>
      <c r="NX15" s="386"/>
      <c r="NY15" s="386"/>
      <c r="NZ15" s="386"/>
      <c r="OA15" s="386"/>
      <c r="OB15" s="386"/>
      <c r="OC15" s="386"/>
      <c r="OD15" s="386"/>
      <c r="OE15" s="386"/>
      <c r="OF15" s="386"/>
      <c r="OG15" s="386"/>
      <c r="OH15" s="386"/>
      <c r="OI15" s="386"/>
      <c r="OJ15" s="386"/>
      <c r="OK15" s="386"/>
      <c r="OL15" s="386"/>
      <c r="OM15" s="386"/>
      <c r="ON15" s="386"/>
      <c r="OO15" s="386"/>
      <c r="OP15" s="386"/>
      <c r="OQ15" s="386"/>
      <c r="OR15" s="386"/>
      <c r="OS15" s="386"/>
      <c r="OT15" s="386"/>
      <c r="OU15" s="386"/>
      <c r="OV15" s="386"/>
      <c r="OW15" s="386"/>
      <c r="OX15" s="386"/>
      <c r="OY15" s="386"/>
      <c r="OZ15" s="386"/>
      <c r="PA15" s="386"/>
      <c r="PB15" s="386"/>
      <c r="PC15" s="386"/>
      <c r="PD15" s="386"/>
      <c r="PE15" s="386"/>
      <c r="PF15" s="386"/>
      <c r="PG15" s="386"/>
      <c r="PH15" s="386"/>
      <c r="PI15" s="386"/>
      <c r="PJ15" s="386"/>
      <c r="PK15" s="386"/>
      <c r="PL15" s="386"/>
      <c r="PM15" s="386"/>
      <c r="PN15" s="386"/>
      <c r="PO15" s="386"/>
      <c r="PP15" s="386"/>
      <c r="PQ15" s="386"/>
      <c r="PR15" s="386"/>
      <c r="PS15" s="386"/>
      <c r="PT15" s="386"/>
      <c r="PU15" s="386"/>
      <c r="PV15" s="386"/>
      <c r="PW15" s="386"/>
      <c r="PX15" s="386"/>
      <c r="PY15" s="386"/>
      <c r="PZ15" s="386"/>
      <c r="QA15" s="386"/>
      <c r="QB15" s="386"/>
      <c r="QC15" s="386"/>
      <c r="QD15" s="386"/>
      <c r="QE15" s="386"/>
      <c r="QF15" s="386"/>
      <c r="QG15" s="386"/>
      <c r="QH15" s="386"/>
      <c r="QI15" s="386"/>
      <c r="QJ15" s="386"/>
      <c r="QK15" s="386"/>
      <c r="QL15" s="386"/>
      <c r="QM15" s="386"/>
      <c r="QN15" s="386"/>
      <c r="QO15" s="386"/>
      <c r="QP15" s="386"/>
      <c r="QQ15" s="386"/>
      <c r="QR15" s="386"/>
      <c r="QS15" s="386"/>
      <c r="QT15" s="386"/>
      <c r="QU15" s="386"/>
      <c r="QV15" s="386"/>
      <c r="QW15" s="386"/>
      <c r="QX15" s="386"/>
      <c r="QY15" s="386"/>
      <c r="QZ15" s="386"/>
      <c r="RA15" s="386"/>
      <c r="RB15" s="386"/>
      <c r="RC15" s="386"/>
      <c r="RD15" s="386"/>
      <c r="RE15" s="386"/>
      <c r="RF15" s="386"/>
      <c r="RG15" s="386"/>
      <c r="RH15" s="386"/>
      <c r="RI15" s="386"/>
      <c r="RJ15" s="386"/>
      <c r="RK15" s="386"/>
      <c r="RL15" s="386"/>
      <c r="RM15" s="386"/>
      <c r="RN15" s="386"/>
      <c r="RO15" s="386"/>
      <c r="RP15" s="386"/>
      <c r="RQ15" s="386"/>
      <c r="RR15" s="386"/>
      <c r="RS15" s="386"/>
      <c r="RT15" s="386"/>
      <c r="RU15" s="386"/>
      <c r="RV15" s="386"/>
      <c r="RW15" s="386"/>
      <c r="RX15" s="386"/>
      <c r="RY15" s="386"/>
      <c r="RZ15" s="386"/>
      <c r="SA15" s="386"/>
      <c r="SB15" s="386"/>
      <c r="SC15" s="386"/>
      <c r="SD15" s="386"/>
      <c r="SE15" s="386"/>
      <c r="SF15" s="386"/>
      <c r="SG15" s="386"/>
      <c r="SH15" s="386"/>
      <c r="SI15" s="386"/>
      <c r="SJ15" s="386"/>
      <c r="SK15" s="386"/>
      <c r="SL15" s="386"/>
      <c r="SM15" s="386"/>
      <c r="SN15" s="386"/>
      <c r="SO15" s="386"/>
      <c r="SP15" s="386"/>
      <c r="SQ15" s="386"/>
      <c r="SR15" s="386"/>
      <c r="SS15" s="386"/>
      <c r="ST15" s="386"/>
      <c r="SU15" s="386"/>
      <c r="SV15" s="386"/>
      <c r="SW15" s="386"/>
      <c r="SX15" s="386"/>
      <c r="SY15" s="386"/>
      <c r="SZ15" s="386"/>
      <c r="TA15" s="386"/>
      <c r="TB15" s="386"/>
      <c r="TC15" s="386"/>
      <c r="TD15" s="386"/>
      <c r="TE15" s="386"/>
      <c r="TF15" s="386"/>
      <c r="TG15" s="386"/>
      <c r="TH15" s="386"/>
      <c r="TI15" s="386"/>
      <c r="TJ15" s="386"/>
      <c r="TK15" s="386"/>
      <c r="TL15" s="386"/>
      <c r="TM15" s="386"/>
      <c r="TN15" s="386"/>
      <c r="TO15" s="386"/>
      <c r="TP15" s="386"/>
      <c r="TQ15" s="386"/>
      <c r="TR15" s="386"/>
      <c r="TS15" s="386"/>
      <c r="TT15" s="386"/>
      <c r="TU15" s="386"/>
      <c r="TV15" s="386"/>
      <c r="TW15" s="386"/>
      <c r="TX15" s="386"/>
      <c r="TY15" s="386"/>
      <c r="TZ15" s="386"/>
      <c r="UA15" s="386"/>
      <c r="UB15" s="386"/>
      <c r="UC15" s="386"/>
      <c r="UD15" s="386"/>
      <c r="UE15" s="386"/>
      <c r="UF15" s="386"/>
      <c r="UG15" s="386"/>
      <c r="UH15" s="386"/>
      <c r="UI15" s="386"/>
      <c r="UJ15" s="386"/>
      <c r="UK15" s="386"/>
      <c r="UL15" s="386"/>
      <c r="UM15" s="386"/>
      <c r="UN15" s="386"/>
      <c r="UO15" s="386"/>
      <c r="UP15" s="386"/>
      <c r="UQ15" s="386"/>
      <c r="UR15" s="386"/>
      <c r="US15" s="386"/>
      <c r="UT15" s="386"/>
      <c r="UU15" s="386"/>
      <c r="UV15" s="386"/>
      <c r="UW15" s="386"/>
      <c r="UX15" s="386"/>
      <c r="UY15" s="386"/>
      <c r="UZ15" s="386"/>
      <c r="VA15" s="386"/>
      <c r="VB15" s="386"/>
      <c r="VC15" s="386"/>
      <c r="VD15" s="386"/>
      <c r="VE15" s="386"/>
      <c r="VF15" s="386"/>
      <c r="VG15" s="386"/>
      <c r="VH15" s="386"/>
      <c r="VI15" s="386"/>
      <c r="VJ15" s="386"/>
      <c r="VK15" s="386"/>
      <c r="VL15" s="386"/>
      <c r="VM15" s="386"/>
      <c r="VN15" s="386"/>
      <c r="VO15" s="386"/>
      <c r="VP15" s="386"/>
      <c r="VQ15" s="386"/>
      <c r="VR15" s="386"/>
      <c r="VS15" s="386"/>
      <c r="VT15" s="386"/>
      <c r="VU15" s="386"/>
      <c r="VV15" s="386"/>
      <c r="VW15" s="386"/>
      <c r="VX15" s="386"/>
      <c r="VY15" s="386"/>
      <c r="VZ15" s="386"/>
      <c r="WA15" s="386"/>
      <c r="WB15" s="386"/>
      <c r="WC15" s="386"/>
      <c r="WD15" s="386"/>
    </row>
    <row r="16" spans="1:602" s="414" customFormat="1" ht="60" x14ac:dyDescent="0.2">
      <c r="A16" s="435" t="s">
        <v>374</v>
      </c>
      <c r="B16" s="469" t="s">
        <v>493</v>
      </c>
      <c r="C16" s="436" t="s">
        <v>336</v>
      </c>
      <c r="D16" s="434">
        <v>24</v>
      </c>
      <c r="E16" s="434">
        <v>1281.77</v>
      </c>
      <c r="F16" s="437">
        <f t="shared" si="0"/>
        <v>30762.48</v>
      </c>
      <c r="G16" s="434">
        <v>24</v>
      </c>
      <c r="H16" s="434">
        <v>30762.48</v>
      </c>
      <c r="I16" s="422">
        <f>IF(F16=0,0,H16/F16)</f>
        <v>1</v>
      </c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386"/>
      <c r="AM16" s="386"/>
      <c r="AN16" s="386"/>
      <c r="AO16" s="386"/>
      <c r="AP16" s="386"/>
      <c r="AQ16" s="386"/>
      <c r="AR16" s="386"/>
      <c r="AS16" s="386"/>
      <c r="AT16" s="386"/>
      <c r="AU16" s="386"/>
      <c r="AV16" s="386"/>
      <c r="AW16" s="386"/>
      <c r="AX16" s="386"/>
      <c r="AY16" s="386"/>
      <c r="AZ16" s="386"/>
      <c r="BA16" s="386"/>
      <c r="BB16" s="386"/>
      <c r="BC16" s="386"/>
      <c r="BD16" s="386"/>
      <c r="BE16" s="386"/>
      <c r="BF16" s="386"/>
      <c r="BG16" s="386"/>
      <c r="BH16" s="386"/>
      <c r="BI16" s="386"/>
      <c r="BJ16" s="386"/>
      <c r="BK16" s="386"/>
      <c r="BL16" s="386"/>
      <c r="BM16" s="386"/>
      <c r="BN16" s="386"/>
      <c r="BO16" s="386"/>
      <c r="BP16" s="386"/>
      <c r="BQ16" s="386"/>
      <c r="BR16" s="386"/>
      <c r="BS16" s="386"/>
      <c r="BT16" s="386"/>
      <c r="BU16" s="386"/>
      <c r="BV16" s="386"/>
      <c r="BW16" s="386"/>
      <c r="BX16" s="386"/>
      <c r="BY16" s="386"/>
      <c r="BZ16" s="386"/>
      <c r="CA16" s="386"/>
      <c r="CB16" s="386"/>
      <c r="CC16" s="386"/>
      <c r="CD16" s="386"/>
      <c r="CE16" s="386"/>
      <c r="CF16" s="386"/>
      <c r="CG16" s="386"/>
      <c r="CH16" s="386"/>
      <c r="CI16" s="386"/>
      <c r="CJ16" s="386"/>
      <c r="CK16" s="386"/>
      <c r="CL16" s="386"/>
      <c r="CM16" s="386"/>
      <c r="CN16" s="386"/>
      <c r="CO16" s="386"/>
      <c r="CP16" s="386"/>
      <c r="CQ16" s="386"/>
      <c r="CR16" s="386"/>
      <c r="CS16" s="386"/>
      <c r="CT16" s="386"/>
      <c r="CU16" s="386"/>
      <c r="CV16" s="386"/>
      <c r="CW16" s="386"/>
      <c r="CX16" s="386"/>
      <c r="CY16" s="386"/>
      <c r="CZ16" s="386"/>
      <c r="DA16" s="386"/>
      <c r="DB16" s="386"/>
      <c r="DC16" s="386"/>
      <c r="DD16" s="386"/>
      <c r="DE16" s="386"/>
      <c r="DF16" s="386"/>
      <c r="DG16" s="386"/>
      <c r="DH16" s="386"/>
      <c r="DI16" s="386"/>
      <c r="DJ16" s="386"/>
      <c r="DK16" s="386"/>
      <c r="DL16" s="386"/>
      <c r="DM16" s="386"/>
      <c r="DN16" s="386"/>
      <c r="DO16" s="386"/>
      <c r="DP16" s="386"/>
      <c r="DQ16" s="386"/>
      <c r="DR16" s="386"/>
      <c r="DS16" s="386"/>
      <c r="DT16" s="386"/>
      <c r="DU16" s="386"/>
      <c r="DV16" s="386"/>
      <c r="DW16" s="386"/>
      <c r="DX16" s="386"/>
      <c r="DY16" s="386"/>
      <c r="DZ16" s="386"/>
      <c r="EA16" s="386"/>
      <c r="EB16" s="386"/>
      <c r="EC16" s="386"/>
      <c r="ED16" s="386"/>
      <c r="EE16" s="386"/>
      <c r="EF16" s="386"/>
      <c r="EG16" s="386"/>
      <c r="EH16" s="386"/>
      <c r="EI16" s="386"/>
      <c r="EJ16" s="386"/>
      <c r="EK16" s="386"/>
      <c r="EL16" s="386"/>
      <c r="EM16" s="386"/>
      <c r="EN16" s="386"/>
      <c r="EO16" s="386"/>
      <c r="EP16" s="386"/>
      <c r="EQ16" s="386"/>
      <c r="ER16" s="386"/>
      <c r="ES16" s="386"/>
      <c r="ET16" s="386"/>
      <c r="EU16" s="386"/>
      <c r="EV16" s="386"/>
      <c r="EW16" s="386"/>
      <c r="EX16" s="386"/>
      <c r="EY16" s="386"/>
      <c r="EZ16" s="386"/>
      <c r="FA16" s="386"/>
      <c r="FB16" s="386"/>
      <c r="FC16" s="386"/>
      <c r="FD16" s="386"/>
      <c r="FE16" s="386"/>
      <c r="FF16" s="386"/>
      <c r="FG16" s="386"/>
      <c r="FH16" s="386"/>
      <c r="FI16" s="386"/>
      <c r="FJ16" s="386"/>
      <c r="FK16" s="386"/>
      <c r="FL16" s="386"/>
      <c r="FM16" s="386"/>
      <c r="FN16" s="386"/>
      <c r="FO16" s="386"/>
      <c r="FP16" s="386"/>
      <c r="FQ16" s="386"/>
      <c r="FR16" s="386"/>
      <c r="FS16" s="386"/>
      <c r="FT16" s="386"/>
      <c r="FU16" s="386"/>
      <c r="FV16" s="386"/>
      <c r="FW16" s="386"/>
      <c r="FX16" s="386"/>
      <c r="FY16" s="386"/>
      <c r="FZ16" s="386"/>
      <c r="GA16" s="386"/>
      <c r="GB16" s="386"/>
      <c r="GC16" s="386"/>
      <c r="GD16" s="386"/>
      <c r="GE16" s="386"/>
      <c r="GF16" s="386"/>
      <c r="GG16" s="386"/>
      <c r="GH16" s="386"/>
      <c r="GI16" s="386"/>
      <c r="GJ16" s="386"/>
      <c r="GK16" s="386"/>
      <c r="GL16" s="386"/>
      <c r="GM16" s="386"/>
      <c r="GN16" s="386"/>
      <c r="GO16" s="386"/>
      <c r="GP16" s="386"/>
      <c r="GQ16" s="386"/>
      <c r="GR16" s="386"/>
      <c r="GS16" s="386"/>
      <c r="GT16" s="386"/>
      <c r="GU16" s="386"/>
      <c r="GV16" s="386"/>
      <c r="GW16" s="386"/>
      <c r="GX16" s="386"/>
      <c r="GY16" s="386"/>
      <c r="GZ16" s="386"/>
      <c r="HA16" s="386"/>
      <c r="HB16" s="386"/>
      <c r="HC16" s="386"/>
      <c r="HD16" s="386"/>
      <c r="HE16" s="386"/>
      <c r="HF16" s="386"/>
      <c r="HG16" s="386"/>
      <c r="HH16" s="386"/>
      <c r="HI16" s="386"/>
      <c r="HJ16" s="386"/>
      <c r="HK16" s="386"/>
      <c r="HL16" s="386"/>
      <c r="HM16" s="386"/>
      <c r="HN16" s="386"/>
      <c r="HO16" s="386"/>
      <c r="HP16" s="386"/>
      <c r="HQ16" s="386"/>
      <c r="HR16" s="386"/>
      <c r="HS16" s="386"/>
      <c r="HT16" s="386"/>
      <c r="HU16" s="386"/>
      <c r="HV16" s="386"/>
      <c r="HW16" s="386"/>
      <c r="HX16" s="386"/>
      <c r="HY16" s="386"/>
      <c r="HZ16" s="386"/>
      <c r="IA16" s="386"/>
      <c r="IB16" s="386"/>
      <c r="IC16" s="386"/>
      <c r="ID16" s="386"/>
      <c r="IE16" s="386"/>
      <c r="IF16" s="386"/>
      <c r="IG16" s="386"/>
      <c r="IH16" s="386"/>
      <c r="II16" s="386"/>
      <c r="IJ16" s="386"/>
      <c r="IK16" s="386"/>
      <c r="IL16" s="386"/>
      <c r="IM16" s="386"/>
      <c r="IN16" s="386"/>
      <c r="IO16" s="386"/>
      <c r="IP16" s="386"/>
      <c r="IQ16" s="386"/>
      <c r="IR16" s="386"/>
      <c r="IS16" s="386"/>
      <c r="IT16" s="386"/>
      <c r="IU16" s="386"/>
      <c r="IV16" s="386"/>
      <c r="IW16" s="386"/>
      <c r="IX16" s="386"/>
      <c r="IY16" s="386"/>
      <c r="IZ16" s="386"/>
      <c r="JA16" s="386"/>
      <c r="JB16" s="386"/>
      <c r="JC16" s="386"/>
      <c r="JD16" s="386"/>
      <c r="JE16" s="386"/>
      <c r="JF16" s="386"/>
      <c r="JG16" s="386"/>
      <c r="JH16" s="386"/>
      <c r="JI16" s="386"/>
      <c r="JJ16" s="386"/>
      <c r="JK16" s="386"/>
      <c r="JL16" s="386"/>
      <c r="JM16" s="386"/>
      <c r="JN16" s="386"/>
      <c r="JO16" s="386"/>
      <c r="JP16" s="386"/>
      <c r="JQ16" s="386"/>
      <c r="JR16" s="386"/>
      <c r="JS16" s="386"/>
      <c r="JT16" s="386"/>
      <c r="JU16" s="386"/>
      <c r="JV16" s="386"/>
      <c r="JW16" s="386"/>
      <c r="JX16" s="386"/>
      <c r="JY16" s="386"/>
      <c r="JZ16" s="386"/>
      <c r="KA16" s="386"/>
      <c r="KB16" s="386"/>
      <c r="KC16" s="386"/>
      <c r="KD16" s="386"/>
      <c r="KE16" s="386"/>
      <c r="KF16" s="386"/>
      <c r="KG16" s="386"/>
      <c r="KH16" s="386"/>
      <c r="KI16" s="386"/>
      <c r="KJ16" s="386"/>
      <c r="KK16" s="386"/>
      <c r="KL16" s="386"/>
      <c r="KM16" s="386"/>
      <c r="KN16" s="386"/>
      <c r="KO16" s="386"/>
      <c r="KP16" s="386"/>
      <c r="KQ16" s="386"/>
      <c r="KR16" s="386"/>
      <c r="KS16" s="386"/>
      <c r="KT16" s="386"/>
      <c r="KU16" s="386"/>
      <c r="KV16" s="386"/>
      <c r="KW16" s="386"/>
      <c r="KX16" s="386"/>
      <c r="KY16" s="386"/>
      <c r="KZ16" s="386"/>
      <c r="LA16" s="386"/>
      <c r="LB16" s="386"/>
      <c r="LC16" s="386"/>
      <c r="LD16" s="386"/>
      <c r="LE16" s="386"/>
      <c r="LF16" s="386"/>
      <c r="LG16" s="386"/>
      <c r="LH16" s="386"/>
      <c r="LI16" s="386"/>
      <c r="LJ16" s="386"/>
      <c r="LK16" s="386"/>
      <c r="LL16" s="386"/>
      <c r="LM16" s="386"/>
      <c r="LN16" s="386"/>
      <c r="LO16" s="386"/>
      <c r="LP16" s="386"/>
      <c r="LQ16" s="386"/>
      <c r="LR16" s="386"/>
      <c r="LS16" s="386"/>
      <c r="LT16" s="386"/>
      <c r="LU16" s="386"/>
      <c r="LV16" s="386"/>
      <c r="LW16" s="386"/>
      <c r="LX16" s="386"/>
      <c r="LY16" s="386"/>
      <c r="LZ16" s="386"/>
      <c r="MA16" s="386"/>
      <c r="MB16" s="386"/>
      <c r="MC16" s="386"/>
      <c r="MD16" s="386"/>
      <c r="ME16" s="386"/>
      <c r="MF16" s="386"/>
      <c r="MG16" s="386"/>
      <c r="MH16" s="386"/>
      <c r="MI16" s="386"/>
      <c r="MJ16" s="386"/>
      <c r="MK16" s="386"/>
      <c r="ML16" s="386"/>
      <c r="MM16" s="386"/>
      <c r="MN16" s="386"/>
      <c r="MO16" s="386"/>
      <c r="MP16" s="386"/>
      <c r="MQ16" s="386"/>
      <c r="MR16" s="386"/>
      <c r="MS16" s="386"/>
      <c r="MT16" s="386"/>
      <c r="MU16" s="386"/>
      <c r="MV16" s="386"/>
      <c r="MW16" s="386"/>
      <c r="MX16" s="386"/>
      <c r="MY16" s="386"/>
      <c r="MZ16" s="386"/>
      <c r="NA16" s="386"/>
      <c r="NB16" s="386"/>
      <c r="NC16" s="386"/>
      <c r="ND16" s="386"/>
      <c r="NE16" s="386"/>
      <c r="NF16" s="386"/>
      <c r="NG16" s="386"/>
      <c r="NH16" s="386"/>
      <c r="NI16" s="386"/>
      <c r="NJ16" s="386"/>
      <c r="NK16" s="386"/>
      <c r="NL16" s="386"/>
      <c r="NM16" s="386"/>
      <c r="NN16" s="386"/>
      <c r="NO16" s="386"/>
      <c r="NP16" s="386"/>
      <c r="NQ16" s="386"/>
      <c r="NR16" s="386"/>
      <c r="NS16" s="386"/>
      <c r="NT16" s="386"/>
      <c r="NU16" s="386"/>
      <c r="NV16" s="386"/>
      <c r="NW16" s="386"/>
      <c r="NX16" s="386"/>
      <c r="NY16" s="386"/>
      <c r="NZ16" s="386"/>
      <c r="OA16" s="386"/>
      <c r="OB16" s="386"/>
      <c r="OC16" s="386"/>
      <c r="OD16" s="386"/>
      <c r="OE16" s="386"/>
      <c r="OF16" s="386"/>
      <c r="OG16" s="386"/>
      <c r="OH16" s="386"/>
      <c r="OI16" s="386"/>
      <c r="OJ16" s="386"/>
      <c r="OK16" s="386"/>
      <c r="OL16" s="386"/>
      <c r="OM16" s="386"/>
      <c r="ON16" s="386"/>
      <c r="OO16" s="386"/>
      <c r="OP16" s="386"/>
      <c r="OQ16" s="386"/>
      <c r="OR16" s="386"/>
      <c r="OS16" s="386"/>
      <c r="OT16" s="386"/>
      <c r="OU16" s="386"/>
      <c r="OV16" s="386"/>
      <c r="OW16" s="386"/>
      <c r="OX16" s="386"/>
      <c r="OY16" s="386"/>
      <c r="OZ16" s="386"/>
      <c r="PA16" s="386"/>
      <c r="PB16" s="386"/>
      <c r="PC16" s="386"/>
      <c r="PD16" s="386"/>
      <c r="PE16" s="386"/>
      <c r="PF16" s="386"/>
      <c r="PG16" s="386"/>
      <c r="PH16" s="386"/>
      <c r="PI16" s="386"/>
      <c r="PJ16" s="386"/>
      <c r="PK16" s="386"/>
      <c r="PL16" s="386"/>
      <c r="PM16" s="386"/>
      <c r="PN16" s="386"/>
      <c r="PO16" s="386"/>
      <c r="PP16" s="386"/>
      <c r="PQ16" s="386"/>
      <c r="PR16" s="386"/>
      <c r="PS16" s="386"/>
      <c r="PT16" s="386"/>
      <c r="PU16" s="386"/>
      <c r="PV16" s="386"/>
      <c r="PW16" s="386"/>
      <c r="PX16" s="386"/>
      <c r="PY16" s="386"/>
      <c r="PZ16" s="386"/>
      <c r="QA16" s="386"/>
      <c r="QB16" s="386"/>
      <c r="QC16" s="386"/>
      <c r="QD16" s="386"/>
      <c r="QE16" s="386"/>
      <c r="QF16" s="386"/>
      <c r="QG16" s="386"/>
      <c r="QH16" s="386"/>
      <c r="QI16" s="386"/>
      <c r="QJ16" s="386"/>
      <c r="QK16" s="386"/>
      <c r="QL16" s="386"/>
      <c r="QM16" s="386"/>
      <c r="QN16" s="386"/>
      <c r="QO16" s="386"/>
      <c r="QP16" s="386"/>
      <c r="QQ16" s="386"/>
      <c r="QR16" s="386"/>
      <c r="QS16" s="386"/>
      <c r="QT16" s="386"/>
      <c r="QU16" s="386"/>
      <c r="QV16" s="386"/>
      <c r="QW16" s="386"/>
      <c r="QX16" s="386"/>
      <c r="QY16" s="386"/>
      <c r="QZ16" s="386"/>
      <c r="RA16" s="386"/>
      <c r="RB16" s="386"/>
      <c r="RC16" s="386"/>
      <c r="RD16" s="386"/>
      <c r="RE16" s="386"/>
      <c r="RF16" s="386"/>
      <c r="RG16" s="386"/>
      <c r="RH16" s="386"/>
      <c r="RI16" s="386"/>
      <c r="RJ16" s="386"/>
      <c r="RK16" s="386"/>
      <c r="RL16" s="386"/>
      <c r="RM16" s="386"/>
      <c r="RN16" s="386"/>
      <c r="RO16" s="386"/>
      <c r="RP16" s="386"/>
      <c r="RQ16" s="386"/>
      <c r="RR16" s="386"/>
      <c r="RS16" s="386"/>
      <c r="RT16" s="386"/>
      <c r="RU16" s="386"/>
      <c r="RV16" s="386"/>
      <c r="RW16" s="386"/>
      <c r="RX16" s="386"/>
      <c r="RY16" s="386"/>
      <c r="RZ16" s="386"/>
      <c r="SA16" s="386"/>
      <c r="SB16" s="386"/>
      <c r="SC16" s="386"/>
      <c r="SD16" s="386"/>
      <c r="SE16" s="386"/>
      <c r="SF16" s="386"/>
      <c r="SG16" s="386"/>
      <c r="SH16" s="386"/>
      <c r="SI16" s="386"/>
      <c r="SJ16" s="386"/>
      <c r="SK16" s="386"/>
      <c r="SL16" s="386"/>
      <c r="SM16" s="386"/>
      <c r="SN16" s="386"/>
      <c r="SO16" s="386"/>
      <c r="SP16" s="386"/>
      <c r="SQ16" s="386"/>
      <c r="SR16" s="386"/>
      <c r="SS16" s="386"/>
      <c r="ST16" s="386"/>
      <c r="SU16" s="386"/>
      <c r="SV16" s="386"/>
      <c r="SW16" s="386"/>
      <c r="SX16" s="386"/>
      <c r="SY16" s="386"/>
      <c r="SZ16" s="386"/>
      <c r="TA16" s="386"/>
      <c r="TB16" s="386"/>
      <c r="TC16" s="386"/>
      <c r="TD16" s="386"/>
      <c r="TE16" s="386"/>
      <c r="TF16" s="386"/>
      <c r="TG16" s="386"/>
      <c r="TH16" s="386"/>
      <c r="TI16" s="386"/>
      <c r="TJ16" s="386"/>
      <c r="TK16" s="386"/>
      <c r="TL16" s="386"/>
      <c r="TM16" s="386"/>
      <c r="TN16" s="386"/>
      <c r="TO16" s="386"/>
      <c r="TP16" s="386"/>
      <c r="TQ16" s="386"/>
      <c r="TR16" s="386"/>
      <c r="TS16" s="386"/>
      <c r="TT16" s="386"/>
      <c r="TU16" s="386"/>
      <c r="TV16" s="386"/>
      <c r="TW16" s="386"/>
      <c r="TX16" s="386"/>
      <c r="TY16" s="386"/>
      <c r="TZ16" s="386"/>
      <c r="UA16" s="386"/>
      <c r="UB16" s="386"/>
      <c r="UC16" s="386"/>
      <c r="UD16" s="386"/>
      <c r="UE16" s="386"/>
      <c r="UF16" s="386"/>
      <c r="UG16" s="386"/>
      <c r="UH16" s="386"/>
      <c r="UI16" s="386"/>
      <c r="UJ16" s="386"/>
      <c r="UK16" s="386"/>
      <c r="UL16" s="386"/>
      <c r="UM16" s="386"/>
      <c r="UN16" s="386"/>
      <c r="UO16" s="386"/>
      <c r="UP16" s="386"/>
      <c r="UQ16" s="386"/>
      <c r="UR16" s="386"/>
      <c r="US16" s="386"/>
      <c r="UT16" s="386"/>
      <c r="UU16" s="386"/>
      <c r="UV16" s="386"/>
      <c r="UW16" s="386"/>
      <c r="UX16" s="386"/>
      <c r="UY16" s="386"/>
      <c r="UZ16" s="386"/>
      <c r="VA16" s="386"/>
      <c r="VB16" s="386"/>
      <c r="VC16" s="386"/>
      <c r="VD16" s="386"/>
      <c r="VE16" s="386"/>
      <c r="VF16" s="386"/>
      <c r="VG16" s="386"/>
      <c r="VH16" s="386"/>
      <c r="VI16" s="386"/>
      <c r="VJ16" s="386"/>
      <c r="VK16" s="386"/>
      <c r="VL16" s="386"/>
      <c r="VM16" s="386"/>
      <c r="VN16" s="386"/>
      <c r="VO16" s="386"/>
      <c r="VP16" s="386"/>
      <c r="VQ16" s="386"/>
      <c r="VR16" s="386"/>
      <c r="VS16" s="386"/>
      <c r="VT16" s="386"/>
      <c r="VU16" s="386"/>
      <c r="VV16" s="386"/>
      <c r="VW16" s="386"/>
      <c r="VX16" s="386"/>
      <c r="VY16" s="386"/>
      <c r="VZ16" s="386"/>
      <c r="WA16" s="386"/>
      <c r="WB16" s="386"/>
      <c r="WC16" s="386"/>
      <c r="WD16" s="386"/>
    </row>
    <row r="17" spans="1:602" s="414" customFormat="1" ht="45" x14ac:dyDescent="0.2">
      <c r="A17" s="435" t="s">
        <v>376</v>
      </c>
      <c r="B17" s="469" t="s">
        <v>494</v>
      </c>
      <c r="C17" s="436" t="s">
        <v>336</v>
      </c>
      <c r="D17" s="434">
        <v>24</v>
      </c>
      <c r="E17" s="434">
        <v>880.7</v>
      </c>
      <c r="F17" s="437">
        <f t="shared" si="0"/>
        <v>21136.799999999999</v>
      </c>
      <c r="G17" s="434">
        <v>24</v>
      </c>
      <c r="H17" s="434">
        <v>21136.800000000003</v>
      </c>
      <c r="I17" s="422">
        <f>IF(F17=0,0,H17/F17)</f>
        <v>1.0000000000000002</v>
      </c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  <c r="AC17" s="386"/>
      <c r="AD17" s="386"/>
      <c r="AE17" s="386"/>
      <c r="AF17" s="386"/>
      <c r="AG17" s="386"/>
      <c r="AH17" s="386"/>
      <c r="AI17" s="386"/>
      <c r="AJ17" s="386"/>
      <c r="AK17" s="386"/>
      <c r="AL17" s="386"/>
      <c r="AM17" s="386"/>
      <c r="AN17" s="386"/>
      <c r="AO17" s="386"/>
      <c r="AP17" s="386"/>
      <c r="AQ17" s="386"/>
      <c r="AR17" s="386"/>
      <c r="AS17" s="386"/>
      <c r="AT17" s="386"/>
      <c r="AU17" s="386"/>
      <c r="AV17" s="386"/>
      <c r="AW17" s="386"/>
      <c r="AX17" s="386"/>
      <c r="AY17" s="386"/>
      <c r="AZ17" s="386"/>
      <c r="BA17" s="386"/>
      <c r="BB17" s="386"/>
      <c r="BC17" s="386"/>
      <c r="BD17" s="386"/>
      <c r="BE17" s="386"/>
      <c r="BF17" s="386"/>
      <c r="BG17" s="386"/>
      <c r="BH17" s="386"/>
      <c r="BI17" s="386"/>
      <c r="BJ17" s="386"/>
      <c r="BK17" s="386"/>
      <c r="BL17" s="386"/>
      <c r="BM17" s="386"/>
      <c r="BN17" s="386"/>
      <c r="BO17" s="386"/>
      <c r="BP17" s="386"/>
      <c r="BQ17" s="386"/>
      <c r="BR17" s="386"/>
      <c r="BS17" s="386"/>
      <c r="BT17" s="386"/>
      <c r="BU17" s="386"/>
      <c r="BV17" s="386"/>
      <c r="BW17" s="386"/>
      <c r="BX17" s="386"/>
      <c r="BY17" s="386"/>
      <c r="BZ17" s="386"/>
      <c r="CA17" s="386"/>
      <c r="CB17" s="386"/>
      <c r="CC17" s="386"/>
      <c r="CD17" s="386"/>
      <c r="CE17" s="386"/>
      <c r="CF17" s="386"/>
      <c r="CG17" s="386"/>
      <c r="CH17" s="386"/>
      <c r="CI17" s="386"/>
      <c r="CJ17" s="386"/>
      <c r="CK17" s="386"/>
      <c r="CL17" s="386"/>
      <c r="CM17" s="386"/>
      <c r="CN17" s="386"/>
      <c r="CO17" s="386"/>
      <c r="CP17" s="386"/>
      <c r="CQ17" s="386"/>
      <c r="CR17" s="386"/>
      <c r="CS17" s="386"/>
      <c r="CT17" s="386"/>
      <c r="CU17" s="386"/>
      <c r="CV17" s="386"/>
      <c r="CW17" s="386"/>
      <c r="CX17" s="386"/>
      <c r="CY17" s="386"/>
      <c r="CZ17" s="386"/>
      <c r="DA17" s="386"/>
      <c r="DB17" s="386"/>
      <c r="DC17" s="386"/>
      <c r="DD17" s="386"/>
      <c r="DE17" s="386"/>
      <c r="DF17" s="386"/>
      <c r="DG17" s="386"/>
      <c r="DH17" s="386"/>
      <c r="DI17" s="386"/>
      <c r="DJ17" s="386"/>
      <c r="DK17" s="386"/>
      <c r="DL17" s="386"/>
      <c r="DM17" s="386"/>
      <c r="DN17" s="386"/>
      <c r="DO17" s="386"/>
      <c r="DP17" s="386"/>
      <c r="DQ17" s="386"/>
      <c r="DR17" s="386"/>
      <c r="DS17" s="386"/>
      <c r="DT17" s="386"/>
      <c r="DU17" s="386"/>
      <c r="DV17" s="386"/>
      <c r="DW17" s="386"/>
      <c r="DX17" s="386"/>
      <c r="DY17" s="386"/>
      <c r="DZ17" s="386"/>
      <c r="EA17" s="386"/>
      <c r="EB17" s="386"/>
      <c r="EC17" s="386"/>
      <c r="ED17" s="386"/>
      <c r="EE17" s="386"/>
      <c r="EF17" s="386"/>
      <c r="EG17" s="386"/>
      <c r="EH17" s="386"/>
      <c r="EI17" s="386"/>
      <c r="EJ17" s="386"/>
      <c r="EK17" s="386"/>
      <c r="EL17" s="386"/>
      <c r="EM17" s="386"/>
      <c r="EN17" s="386"/>
      <c r="EO17" s="386"/>
      <c r="EP17" s="386"/>
      <c r="EQ17" s="386"/>
      <c r="ER17" s="386"/>
      <c r="ES17" s="386"/>
      <c r="ET17" s="386"/>
      <c r="EU17" s="386"/>
      <c r="EV17" s="386"/>
      <c r="EW17" s="386"/>
      <c r="EX17" s="386"/>
      <c r="EY17" s="386"/>
      <c r="EZ17" s="386"/>
      <c r="FA17" s="386"/>
      <c r="FB17" s="386"/>
      <c r="FC17" s="386"/>
      <c r="FD17" s="386"/>
      <c r="FE17" s="386"/>
      <c r="FF17" s="386"/>
      <c r="FG17" s="386"/>
      <c r="FH17" s="386"/>
      <c r="FI17" s="386"/>
      <c r="FJ17" s="386"/>
      <c r="FK17" s="386"/>
      <c r="FL17" s="386"/>
      <c r="FM17" s="386"/>
      <c r="FN17" s="386"/>
      <c r="FO17" s="386"/>
      <c r="FP17" s="386"/>
      <c r="FQ17" s="386"/>
      <c r="FR17" s="386"/>
      <c r="FS17" s="386"/>
      <c r="FT17" s="386"/>
      <c r="FU17" s="386"/>
      <c r="FV17" s="386"/>
      <c r="FW17" s="386"/>
      <c r="FX17" s="386"/>
      <c r="FY17" s="386"/>
      <c r="FZ17" s="386"/>
      <c r="GA17" s="386"/>
      <c r="GB17" s="386"/>
      <c r="GC17" s="386"/>
      <c r="GD17" s="386"/>
      <c r="GE17" s="386"/>
      <c r="GF17" s="386"/>
      <c r="GG17" s="386"/>
      <c r="GH17" s="386"/>
      <c r="GI17" s="386"/>
      <c r="GJ17" s="386"/>
      <c r="GK17" s="386"/>
      <c r="GL17" s="386"/>
      <c r="GM17" s="386"/>
      <c r="GN17" s="386"/>
      <c r="GO17" s="386"/>
      <c r="GP17" s="386"/>
      <c r="GQ17" s="386"/>
      <c r="GR17" s="386"/>
      <c r="GS17" s="386"/>
      <c r="GT17" s="386"/>
      <c r="GU17" s="386"/>
      <c r="GV17" s="386"/>
      <c r="GW17" s="386"/>
      <c r="GX17" s="386"/>
      <c r="GY17" s="386"/>
      <c r="GZ17" s="386"/>
      <c r="HA17" s="386"/>
      <c r="HB17" s="386"/>
      <c r="HC17" s="386"/>
      <c r="HD17" s="386"/>
      <c r="HE17" s="386"/>
      <c r="HF17" s="386"/>
      <c r="HG17" s="386"/>
      <c r="HH17" s="386"/>
      <c r="HI17" s="386"/>
      <c r="HJ17" s="386"/>
      <c r="HK17" s="386"/>
      <c r="HL17" s="386"/>
      <c r="HM17" s="386"/>
      <c r="HN17" s="386"/>
      <c r="HO17" s="386"/>
      <c r="HP17" s="386"/>
      <c r="HQ17" s="386"/>
      <c r="HR17" s="386"/>
      <c r="HS17" s="386"/>
      <c r="HT17" s="386"/>
      <c r="HU17" s="386"/>
      <c r="HV17" s="386"/>
      <c r="HW17" s="386"/>
      <c r="HX17" s="386"/>
      <c r="HY17" s="386"/>
      <c r="HZ17" s="386"/>
      <c r="IA17" s="386"/>
      <c r="IB17" s="386"/>
      <c r="IC17" s="386"/>
      <c r="ID17" s="386"/>
      <c r="IE17" s="386"/>
      <c r="IF17" s="386"/>
      <c r="IG17" s="386"/>
      <c r="IH17" s="386"/>
      <c r="II17" s="386"/>
      <c r="IJ17" s="386"/>
      <c r="IK17" s="386"/>
      <c r="IL17" s="386"/>
      <c r="IM17" s="386"/>
      <c r="IN17" s="386"/>
      <c r="IO17" s="386"/>
      <c r="IP17" s="386"/>
      <c r="IQ17" s="386"/>
      <c r="IR17" s="386"/>
      <c r="IS17" s="386"/>
      <c r="IT17" s="386"/>
      <c r="IU17" s="386"/>
      <c r="IV17" s="386"/>
      <c r="IW17" s="386"/>
      <c r="IX17" s="386"/>
      <c r="IY17" s="386"/>
      <c r="IZ17" s="386"/>
      <c r="JA17" s="386"/>
      <c r="JB17" s="386"/>
      <c r="JC17" s="386"/>
      <c r="JD17" s="386"/>
      <c r="JE17" s="386"/>
      <c r="JF17" s="386"/>
      <c r="JG17" s="386"/>
      <c r="JH17" s="386"/>
      <c r="JI17" s="386"/>
      <c r="JJ17" s="386"/>
      <c r="JK17" s="386"/>
      <c r="JL17" s="386"/>
      <c r="JM17" s="386"/>
      <c r="JN17" s="386"/>
      <c r="JO17" s="386"/>
      <c r="JP17" s="386"/>
      <c r="JQ17" s="386"/>
      <c r="JR17" s="386"/>
      <c r="JS17" s="386"/>
      <c r="JT17" s="386"/>
      <c r="JU17" s="386"/>
      <c r="JV17" s="386"/>
      <c r="JW17" s="386"/>
      <c r="JX17" s="386"/>
      <c r="JY17" s="386"/>
      <c r="JZ17" s="386"/>
      <c r="KA17" s="386"/>
      <c r="KB17" s="386"/>
      <c r="KC17" s="386"/>
      <c r="KD17" s="386"/>
      <c r="KE17" s="386"/>
      <c r="KF17" s="386"/>
      <c r="KG17" s="386"/>
      <c r="KH17" s="386"/>
      <c r="KI17" s="386"/>
      <c r="KJ17" s="386"/>
      <c r="KK17" s="386"/>
      <c r="KL17" s="386"/>
      <c r="KM17" s="386"/>
      <c r="KN17" s="386"/>
      <c r="KO17" s="386"/>
      <c r="KP17" s="386"/>
      <c r="KQ17" s="386"/>
      <c r="KR17" s="386"/>
      <c r="KS17" s="386"/>
      <c r="KT17" s="386"/>
      <c r="KU17" s="386"/>
      <c r="KV17" s="386"/>
      <c r="KW17" s="386"/>
      <c r="KX17" s="386"/>
      <c r="KY17" s="386"/>
      <c r="KZ17" s="386"/>
      <c r="LA17" s="386"/>
      <c r="LB17" s="386"/>
      <c r="LC17" s="386"/>
      <c r="LD17" s="386"/>
      <c r="LE17" s="386"/>
      <c r="LF17" s="386"/>
      <c r="LG17" s="386"/>
      <c r="LH17" s="386"/>
      <c r="LI17" s="386"/>
      <c r="LJ17" s="386"/>
      <c r="LK17" s="386"/>
      <c r="LL17" s="386"/>
      <c r="LM17" s="386"/>
      <c r="LN17" s="386"/>
      <c r="LO17" s="386"/>
      <c r="LP17" s="386"/>
      <c r="LQ17" s="386"/>
      <c r="LR17" s="386"/>
      <c r="LS17" s="386"/>
      <c r="LT17" s="386"/>
      <c r="LU17" s="386"/>
      <c r="LV17" s="386"/>
      <c r="LW17" s="386"/>
      <c r="LX17" s="386"/>
      <c r="LY17" s="386"/>
      <c r="LZ17" s="386"/>
      <c r="MA17" s="386"/>
      <c r="MB17" s="386"/>
      <c r="MC17" s="386"/>
      <c r="MD17" s="386"/>
      <c r="ME17" s="386"/>
      <c r="MF17" s="386"/>
      <c r="MG17" s="386"/>
      <c r="MH17" s="386"/>
      <c r="MI17" s="386"/>
      <c r="MJ17" s="386"/>
      <c r="MK17" s="386"/>
      <c r="ML17" s="386"/>
      <c r="MM17" s="386"/>
      <c r="MN17" s="386"/>
      <c r="MO17" s="386"/>
      <c r="MP17" s="386"/>
      <c r="MQ17" s="386"/>
      <c r="MR17" s="386"/>
      <c r="MS17" s="386"/>
      <c r="MT17" s="386"/>
      <c r="MU17" s="386"/>
      <c r="MV17" s="386"/>
      <c r="MW17" s="386"/>
      <c r="MX17" s="386"/>
      <c r="MY17" s="386"/>
      <c r="MZ17" s="386"/>
      <c r="NA17" s="386"/>
      <c r="NB17" s="386"/>
      <c r="NC17" s="386"/>
      <c r="ND17" s="386"/>
      <c r="NE17" s="386"/>
      <c r="NF17" s="386"/>
      <c r="NG17" s="386"/>
      <c r="NH17" s="386"/>
      <c r="NI17" s="386"/>
      <c r="NJ17" s="386"/>
      <c r="NK17" s="386"/>
      <c r="NL17" s="386"/>
      <c r="NM17" s="386"/>
      <c r="NN17" s="386"/>
      <c r="NO17" s="386"/>
      <c r="NP17" s="386"/>
      <c r="NQ17" s="386"/>
      <c r="NR17" s="386"/>
      <c r="NS17" s="386"/>
      <c r="NT17" s="386"/>
      <c r="NU17" s="386"/>
      <c r="NV17" s="386"/>
      <c r="NW17" s="386"/>
      <c r="NX17" s="386"/>
      <c r="NY17" s="386"/>
      <c r="NZ17" s="386"/>
      <c r="OA17" s="386"/>
      <c r="OB17" s="386"/>
      <c r="OC17" s="386"/>
      <c r="OD17" s="386"/>
      <c r="OE17" s="386"/>
      <c r="OF17" s="386"/>
      <c r="OG17" s="386"/>
      <c r="OH17" s="386"/>
      <c r="OI17" s="386"/>
      <c r="OJ17" s="386"/>
      <c r="OK17" s="386"/>
      <c r="OL17" s="386"/>
      <c r="OM17" s="386"/>
      <c r="ON17" s="386"/>
      <c r="OO17" s="386"/>
      <c r="OP17" s="386"/>
      <c r="OQ17" s="386"/>
      <c r="OR17" s="386"/>
      <c r="OS17" s="386"/>
      <c r="OT17" s="386"/>
      <c r="OU17" s="386"/>
      <c r="OV17" s="386"/>
      <c r="OW17" s="386"/>
      <c r="OX17" s="386"/>
      <c r="OY17" s="386"/>
      <c r="OZ17" s="386"/>
      <c r="PA17" s="386"/>
      <c r="PB17" s="386"/>
      <c r="PC17" s="386"/>
      <c r="PD17" s="386"/>
      <c r="PE17" s="386"/>
      <c r="PF17" s="386"/>
      <c r="PG17" s="386"/>
      <c r="PH17" s="386"/>
      <c r="PI17" s="386"/>
      <c r="PJ17" s="386"/>
      <c r="PK17" s="386"/>
      <c r="PL17" s="386"/>
      <c r="PM17" s="386"/>
      <c r="PN17" s="386"/>
      <c r="PO17" s="386"/>
      <c r="PP17" s="386"/>
      <c r="PQ17" s="386"/>
      <c r="PR17" s="386"/>
      <c r="PS17" s="386"/>
      <c r="PT17" s="386"/>
      <c r="PU17" s="386"/>
      <c r="PV17" s="386"/>
      <c r="PW17" s="386"/>
      <c r="PX17" s="386"/>
      <c r="PY17" s="386"/>
      <c r="PZ17" s="386"/>
      <c r="QA17" s="386"/>
      <c r="QB17" s="386"/>
      <c r="QC17" s="386"/>
      <c r="QD17" s="386"/>
      <c r="QE17" s="386"/>
      <c r="QF17" s="386"/>
      <c r="QG17" s="386"/>
      <c r="QH17" s="386"/>
      <c r="QI17" s="386"/>
      <c r="QJ17" s="386"/>
      <c r="QK17" s="386"/>
      <c r="QL17" s="386"/>
      <c r="QM17" s="386"/>
      <c r="QN17" s="386"/>
      <c r="QO17" s="386"/>
      <c r="QP17" s="386"/>
      <c r="QQ17" s="386"/>
      <c r="QR17" s="386"/>
      <c r="QS17" s="386"/>
      <c r="QT17" s="386"/>
      <c r="QU17" s="386"/>
      <c r="QV17" s="386"/>
      <c r="QW17" s="386"/>
      <c r="QX17" s="386"/>
      <c r="QY17" s="386"/>
      <c r="QZ17" s="386"/>
      <c r="RA17" s="386"/>
      <c r="RB17" s="386"/>
      <c r="RC17" s="386"/>
      <c r="RD17" s="386"/>
      <c r="RE17" s="386"/>
      <c r="RF17" s="386"/>
      <c r="RG17" s="386"/>
      <c r="RH17" s="386"/>
      <c r="RI17" s="386"/>
      <c r="RJ17" s="386"/>
      <c r="RK17" s="386"/>
      <c r="RL17" s="386"/>
      <c r="RM17" s="386"/>
      <c r="RN17" s="386"/>
      <c r="RO17" s="386"/>
      <c r="RP17" s="386"/>
      <c r="RQ17" s="386"/>
      <c r="RR17" s="386"/>
      <c r="RS17" s="386"/>
      <c r="RT17" s="386"/>
      <c r="RU17" s="386"/>
      <c r="RV17" s="386"/>
      <c r="RW17" s="386"/>
      <c r="RX17" s="386"/>
      <c r="RY17" s="386"/>
      <c r="RZ17" s="386"/>
      <c r="SA17" s="386"/>
      <c r="SB17" s="386"/>
      <c r="SC17" s="386"/>
      <c r="SD17" s="386"/>
      <c r="SE17" s="386"/>
      <c r="SF17" s="386"/>
      <c r="SG17" s="386"/>
      <c r="SH17" s="386"/>
      <c r="SI17" s="386"/>
      <c r="SJ17" s="386"/>
      <c r="SK17" s="386"/>
      <c r="SL17" s="386"/>
      <c r="SM17" s="386"/>
      <c r="SN17" s="386"/>
      <c r="SO17" s="386"/>
      <c r="SP17" s="386"/>
      <c r="SQ17" s="386"/>
      <c r="SR17" s="386"/>
      <c r="SS17" s="386"/>
      <c r="ST17" s="386"/>
      <c r="SU17" s="386"/>
      <c r="SV17" s="386"/>
      <c r="SW17" s="386"/>
      <c r="SX17" s="386"/>
      <c r="SY17" s="386"/>
      <c r="SZ17" s="386"/>
      <c r="TA17" s="386"/>
      <c r="TB17" s="386"/>
      <c r="TC17" s="386"/>
      <c r="TD17" s="386"/>
      <c r="TE17" s="386"/>
      <c r="TF17" s="386"/>
      <c r="TG17" s="386"/>
      <c r="TH17" s="386"/>
      <c r="TI17" s="386"/>
      <c r="TJ17" s="386"/>
      <c r="TK17" s="386"/>
      <c r="TL17" s="386"/>
      <c r="TM17" s="386"/>
      <c r="TN17" s="386"/>
      <c r="TO17" s="386"/>
      <c r="TP17" s="386"/>
      <c r="TQ17" s="386"/>
      <c r="TR17" s="386"/>
      <c r="TS17" s="386"/>
      <c r="TT17" s="386"/>
      <c r="TU17" s="386"/>
      <c r="TV17" s="386"/>
      <c r="TW17" s="386"/>
      <c r="TX17" s="386"/>
      <c r="TY17" s="386"/>
      <c r="TZ17" s="386"/>
      <c r="UA17" s="386"/>
      <c r="UB17" s="386"/>
      <c r="UC17" s="386"/>
      <c r="UD17" s="386"/>
      <c r="UE17" s="386"/>
      <c r="UF17" s="386"/>
      <c r="UG17" s="386"/>
      <c r="UH17" s="386"/>
      <c r="UI17" s="386"/>
      <c r="UJ17" s="386"/>
      <c r="UK17" s="386"/>
      <c r="UL17" s="386"/>
      <c r="UM17" s="386"/>
      <c r="UN17" s="386"/>
      <c r="UO17" s="386"/>
      <c r="UP17" s="386"/>
      <c r="UQ17" s="386"/>
      <c r="UR17" s="386"/>
      <c r="US17" s="386"/>
      <c r="UT17" s="386"/>
      <c r="UU17" s="386"/>
      <c r="UV17" s="386"/>
      <c r="UW17" s="386"/>
      <c r="UX17" s="386"/>
      <c r="UY17" s="386"/>
      <c r="UZ17" s="386"/>
      <c r="VA17" s="386"/>
      <c r="VB17" s="386"/>
      <c r="VC17" s="386"/>
      <c r="VD17" s="386"/>
      <c r="VE17" s="386"/>
      <c r="VF17" s="386"/>
      <c r="VG17" s="386"/>
      <c r="VH17" s="386"/>
      <c r="VI17" s="386"/>
      <c r="VJ17" s="386"/>
      <c r="VK17" s="386"/>
      <c r="VL17" s="386"/>
      <c r="VM17" s="386"/>
      <c r="VN17" s="386"/>
      <c r="VO17" s="386"/>
      <c r="VP17" s="386"/>
      <c r="VQ17" s="386"/>
      <c r="VR17" s="386"/>
      <c r="VS17" s="386"/>
      <c r="VT17" s="386"/>
      <c r="VU17" s="386"/>
      <c r="VV17" s="386"/>
      <c r="VW17" s="386"/>
      <c r="VX17" s="386"/>
      <c r="VY17" s="386"/>
      <c r="VZ17" s="386"/>
      <c r="WA17" s="386"/>
      <c r="WB17" s="386"/>
      <c r="WC17" s="386"/>
      <c r="WD17" s="386"/>
    </row>
    <row r="18" spans="1:602" s="414" customFormat="1" ht="45" x14ac:dyDescent="0.2">
      <c r="A18" s="435" t="s">
        <v>378</v>
      </c>
      <c r="B18" s="469" t="s">
        <v>495</v>
      </c>
      <c r="C18" s="434" t="s">
        <v>35</v>
      </c>
      <c r="D18" s="434">
        <v>50</v>
      </c>
      <c r="E18" s="434">
        <v>81.96</v>
      </c>
      <c r="F18" s="437">
        <f t="shared" si="0"/>
        <v>4098</v>
      </c>
      <c r="G18" s="434">
        <v>50</v>
      </c>
      <c r="H18" s="434">
        <v>4098</v>
      </c>
      <c r="I18" s="422">
        <f>IF(F18=0,0,H18/F18)</f>
        <v>1</v>
      </c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6"/>
      <c r="AH18" s="386"/>
      <c r="AI18" s="386"/>
      <c r="AJ18" s="386"/>
      <c r="AK18" s="386"/>
      <c r="AL18" s="386"/>
      <c r="AM18" s="386"/>
      <c r="AN18" s="386"/>
      <c r="AO18" s="386"/>
      <c r="AP18" s="386"/>
      <c r="AQ18" s="386"/>
      <c r="AR18" s="386"/>
      <c r="AS18" s="386"/>
      <c r="AT18" s="386"/>
      <c r="AU18" s="386"/>
      <c r="AV18" s="386"/>
      <c r="AW18" s="386"/>
      <c r="AX18" s="386"/>
      <c r="AY18" s="386"/>
      <c r="AZ18" s="386"/>
      <c r="BA18" s="386"/>
      <c r="BB18" s="386"/>
      <c r="BC18" s="386"/>
      <c r="BD18" s="386"/>
      <c r="BE18" s="386"/>
      <c r="BF18" s="386"/>
      <c r="BG18" s="386"/>
      <c r="BH18" s="386"/>
      <c r="BI18" s="386"/>
      <c r="BJ18" s="386"/>
      <c r="BK18" s="386"/>
      <c r="BL18" s="386"/>
      <c r="BM18" s="386"/>
      <c r="BN18" s="386"/>
      <c r="BO18" s="386"/>
      <c r="BP18" s="386"/>
      <c r="BQ18" s="386"/>
      <c r="BR18" s="386"/>
      <c r="BS18" s="386"/>
      <c r="BT18" s="386"/>
      <c r="BU18" s="386"/>
      <c r="BV18" s="386"/>
      <c r="BW18" s="386"/>
      <c r="BX18" s="386"/>
      <c r="BY18" s="386"/>
      <c r="BZ18" s="386"/>
      <c r="CA18" s="386"/>
      <c r="CB18" s="386"/>
      <c r="CC18" s="386"/>
      <c r="CD18" s="386"/>
      <c r="CE18" s="386"/>
      <c r="CF18" s="386"/>
      <c r="CG18" s="386"/>
      <c r="CH18" s="386"/>
      <c r="CI18" s="386"/>
      <c r="CJ18" s="386"/>
      <c r="CK18" s="386"/>
      <c r="CL18" s="386"/>
      <c r="CM18" s="386"/>
      <c r="CN18" s="386"/>
      <c r="CO18" s="386"/>
      <c r="CP18" s="386"/>
      <c r="CQ18" s="386"/>
      <c r="CR18" s="386"/>
      <c r="CS18" s="386"/>
      <c r="CT18" s="386"/>
      <c r="CU18" s="386"/>
      <c r="CV18" s="386"/>
      <c r="CW18" s="386"/>
      <c r="CX18" s="386"/>
      <c r="CY18" s="386"/>
      <c r="CZ18" s="386"/>
      <c r="DA18" s="386"/>
      <c r="DB18" s="386"/>
      <c r="DC18" s="386"/>
      <c r="DD18" s="386"/>
      <c r="DE18" s="386"/>
      <c r="DF18" s="386"/>
      <c r="DG18" s="386"/>
      <c r="DH18" s="386"/>
      <c r="DI18" s="386"/>
      <c r="DJ18" s="386"/>
      <c r="DK18" s="386"/>
      <c r="DL18" s="386"/>
      <c r="DM18" s="386"/>
      <c r="DN18" s="386"/>
      <c r="DO18" s="386"/>
      <c r="DP18" s="386"/>
      <c r="DQ18" s="386"/>
      <c r="DR18" s="386"/>
      <c r="DS18" s="386"/>
      <c r="DT18" s="386"/>
      <c r="DU18" s="386"/>
      <c r="DV18" s="386"/>
      <c r="DW18" s="386"/>
      <c r="DX18" s="386"/>
      <c r="DY18" s="386"/>
      <c r="DZ18" s="386"/>
      <c r="EA18" s="386"/>
      <c r="EB18" s="386"/>
      <c r="EC18" s="386"/>
      <c r="ED18" s="386"/>
      <c r="EE18" s="386"/>
      <c r="EF18" s="386"/>
      <c r="EG18" s="386"/>
      <c r="EH18" s="386"/>
      <c r="EI18" s="386"/>
      <c r="EJ18" s="386"/>
      <c r="EK18" s="386"/>
      <c r="EL18" s="386"/>
      <c r="EM18" s="386"/>
      <c r="EN18" s="386"/>
      <c r="EO18" s="386"/>
      <c r="EP18" s="386"/>
      <c r="EQ18" s="386"/>
      <c r="ER18" s="386"/>
      <c r="ES18" s="386"/>
      <c r="ET18" s="386"/>
      <c r="EU18" s="386"/>
      <c r="EV18" s="386"/>
      <c r="EW18" s="386"/>
      <c r="EX18" s="386"/>
      <c r="EY18" s="386"/>
      <c r="EZ18" s="386"/>
      <c r="FA18" s="386"/>
      <c r="FB18" s="386"/>
      <c r="FC18" s="386"/>
      <c r="FD18" s="386"/>
      <c r="FE18" s="386"/>
      <c r="FF18" s="386"/>
      <c r="FG18" s="386"/>
      <c r="FH18" s="386"/>
      <c r="FI18" s="386"/>
      <c r="FJ18" s="386"/>
      <c r="FK18" s="386"/>
      <c r="FL18" s="386"/>
      <c r="FM18" s="386"/>
      <c r="FN18" s="386"/>
      <c r="FO18" s="386"/>
      <c r="FP18" s="386"/>
      <c r="FQ18" s="386"/>
      <c r="FR18" s="386"/>
      <c r="FS18" s="386"/>
      <c r="FT18" s="386"/>
      <c r="FU18" s="386"/>
      <c r="FV18" s="386"/>
      <c r="FW18" s="386"/>
      <c r="FX18" s="386"/>
      <c r="FY18" s="386"/>
      <c r="FZ18" s="386"/>
      <c r="GA18" s="386"/>
      <c r="GB18" s="386"/>
      <c r="GC18" s="386"/>
      <c r="GD18" s="386"/>
      <c r="GE18" s="386"/>
      <c r="GF18" s="386"/>
      <c r="GG18" s="386"/>
      <c r="GH18" s="386"/>
      <c r="GI18" s="386"/>
      <c r="GJ18" s="386"/>
      <c r="GK18" s="386"/>
      <c r="GL18" s="386"/>
      <c r="GM18" s="386"/>
      <c r="GN18" s="386"/>
      <c r="GO18" s="386"/>
      <c r="GP18" s="386"/>
      <c r="GQ18" s="386"/>
      <c r="GR18" s="386"/>
      <c r="GS18" s="386"/>
      <c r="GT18" s="386"/>
      <c r="GU18" s="386"/>
      <c r="GV18" s="386"/>
      <c r="GW18" s="386"/>
      <c r="GX18" s="386"/>
      <c r="GY18" s="386"/>
      <c r="GZ18" s="386"/>
      <c r="HA18" s="386"/>
      <c r="HB18" s="386"/>
      <c r="HC18" s="386"/>
      <c r="HD18" s="386"/>
      <c r="HE18" s="386"/>
      <c r="HF18" s="386"/>
      <c r="HG18" s="386"/>
      <c r="HH18" s="386"/>
      <c r="HI18" s="386"/>
      <c r="HJ18" s="386"/>
      <c r="HK18" s="386"/>
      <c r="HL18" s="386"/>
      <c r="HM18" s="386"/>
      <c r="HN18" s="386"/>
      <c r="HO18" s="386"/>
      <c r="HP18" s="386"/>
      <c r="HQ18" s="386"/>
      <c r="HR18" s="386"/>
      <c r="HS18" s="386"/>
      <c r="HT18" s="386"/>
      <c r="HU18" s="386"/>
      <c r="HV18" s="386"/>
      <c r="HW18" s="386"/>
      <c r="HX18" s="386"/>
      <c r="HY18" s="386"/>
      <c r="HZ18" s="386"/>
      <c r="IA18" s="386"/>
      <c r="IB18" s="386"/>
      <c r="IC18" s="386"/>
      <c r="ID18" s="386"/>
      <c r="IE18" s="386"/>
      <c r="IF18" s="386"/>
      <c r="IG18" s="386"/>
      <c r="IH18" s="386"/>
      <c r="II18" s="386"/>
      <c r="IJ18" s="386"/>
      <c r="IK18" s="386"/>
      <c r="IL18" s="386"/>
      <c r="IM18" s="386"/>
      <c r="IN18" s="386"/>
      <c r="IO18" s="386"/>
      <c r="IP18" s="386"/>
      <c r="IQ18" s="386"/>
      <c r="IR18" s="386"/>
      <c r="IS18" s="386"/>
      <c r="IT18" s="386"/>
      <c r="IU18" s="386"/>
      <c r="IV18" s="386"/>
      <c r="IW18" s="386"/>
      <c r="IX18" s="386"/>
      <c r="IY18" s="386"/>
      <c r="IZ18" s="386"/>
      <c r="JA18" s="386"/>
      <c r="JB18" s="386"/>
      <c r="JC18" s="386"/>
      <c r="JD18" s="386"/>
      <c r="JE18" s="386"/>
      <c r="JF18" s="386"/>
      <c r="JG18" s="386"/>
      <c r="JH18" s="386"/>
      <c r="JI18" s="386"/>
      <c r="JJ18" s="386"/>
      <c r="JK18" s="386"/>
      <c r="JL18" s="386"/>
      <c r="JM18" s="386"/>
      <c r="JN18" s="386"/>
      <c r="JO18" s="386"/>
      <c r="JP18" s="386"/>
      <c r="JQ18" s="386"/>
      <c r="JR18" s="386"/>
      <c r="JS18" s="386"/>
      <c r="JT18" s="386"/>
      <c r="JU18" s="386"/>
      <c r="JV18" s="386"/>
      <c r="JW18" s="386"/>
      <c r="JX18" s="386"/>
      <c r="JY18" s="386"/>
      <c r="JZ18" s="386"/>
      <c r="KA18" s="386"/>
      <c r="KB18" s="386"/>
      <c r="KC18" s="386"/>
      <c r="KD18" s="386"/>
      <c r="KE18" s="386"/>
      <c r="KF18" s="386"/>
      <c r="KG18" s="386"/>
      <c r="KH18" s="386"/>
      <c r="KI18" s="386"/>
      <c r="KJ18" s="386"/>
      <c r="KK18" s="386"/>
      <c r="KL18" s="386"/>
      <c r="KM18" s="386"/>
      <c r="KN18" s="386"/>
      <c r="KO18" s="386"/>
      <c r="KP18" s="386"/>
      <c r="KQ18" s="386"/>
      <c r="KR18" s="386"/>
      <c r="KS18" s="386"/>
      <c r="KT18" s="386"/>
      <c r="KU18" s="386"/>
      <c r="KV18" s="386"/>
      <c r="KW18" s="386"/>
      <c r="KX18" s="386"/>
      <c r="KY18" s="386"/>
      <c r="KZ18" s="386"/>
      <c r="LA18" s="386"/>
      <c r="LB18" s="386"/>
      <c r="LC18" s="386"/>
      <c r="LD18" s="386"/>
      <c r="LE18" s="386"/>
      <c r="LF18" s="386"/>
      <c r="LG18" s="386"/>
      <c r="LH18" s="386"/>
      <c r="LI18" s="386"/>
      <c r="LJ18" s="386"/>
      <c r="LK18" s="386"/>
      <c r="LL18" s="386"/>
      <c r="LM18" s="386"/>
      <c r="LN18" s="386"/>
      <c r="LO18" s="386"/>
      <c r="LP18" s="386"/>
      <c r="LQ18" s="386"/>
      <c r="LR18" s="386"/>
      <c r="LS18" s="386"/>
      <c r="LT18" s="386"/>
      <c r="LU18" s="386"/>
      <c r="LV18" s="386"/>
      <c r="LW18" s="386"/>
      <c r="LX18" s="386"/>
      <c r="LY18" s="386"/>
      <c r="LZ18" s="386"/>
      <c r="MA18" s="386"/>
      <c r="MB18" s="386"/>
      <c r="MC18" s="386"/>
      <c r="MD18" s="386"/>
      <c r="ME18" s="386"/>
      <c r="MF18" s="386"/>
      <c r="MG18" s="386"/>
      <c r="MH18" s="386"/>
      <c r="MI18" s="386"/>
      <c r="MJ18" s="386"/>
      <c r="MK18" s="386"/>
      <c r="ML18" s="386"/>
      <c r="MM18" s="386"/>
      <c r="MN18" s="386"/>
      <c r="MO18" s="386"/>
      <c r="MP18" s="386"/>
      <c r="MQ18" s="386"/>
      <c r="MR18" s="386"/>
      <c r="MS18" s="386"/>
      <c r="MT18" s="386"/>
      <c r="MU18" s="386"/>
      <c r="MV18" s="386"/>
      <c r="MW18" s="386"/>
      <c r="MX18" s="386"/>
      <c r="MY18" s="386"/>
      <c r="MZ18" s="386"/>
      <c r="NA18" s="386"/>
      <c r="NB18" s="386"/>
      <c r="NC18" s="386"/>
      <c r="ND18" s="386"/>
      <c r="NE18" s="386"/>
      <c r="NF18" s="386"/>
      <c r="NG18" s="386"/>
      <c r="NH18" s="386"/>
      <c r="NI18" s="386"/>
      <c r="NJ18" s="386"/>
      <c r="NK18" s="386"/>
      <c r="NL18" s="386"/>
      <c r="NM18" s="386"/>
      <c r="NN18" s="386"/>
      <c r="NO18" s="386"/>
      <c r="NP18" s="386"/>
      <c r="NQ18" s="386"/>
      <c r="NR18" s="386"/>
      <c r="NS18" s="386"/>
      <c r="NT18" s="386"/>
      <c r="NU18" s="386"/>
      <c r="NV18" s="386"/>
      <c r="NW18" s="386"/>
      <c r="NX18" s="386"/>
      <c r="NY18" s="386"/>
      <c r="NZ18" s="386"/>
      <c r="OA18" s="386"/>
      <c r="OB18" s="386"/>
      <c r="OC18" s="386"/>
      <c r="OD18" s="386"/>
      <c r="OE18" s="386"/>
      <c r="OF18" s="386"/>
      <c r="OG18" s="386"/>
      <c r="OH18" s="386"/>
      <c r="OI18" s="386"/>
      <c r="OJ18" s="386"/>
      <c r="OK18" s="386"/>
      <c r="OL18" s="386"/>
      <c r="OM18" s="386"/>
      <c r="ON18" s="386"/>
      <c r="OO18" s="386"/>
      <c r="OP18" s="386"/>
      <c r="OQ18" s="386"/>
      <c r="OR18" s="386"/>
      <c r="OS18" s="386"/>
      <c r="OT18" s="386"/>
      <c r="OU18" s="386"/>
      <c r="OV18" s="386"/>
      <c r="OW18" s="386"/>
      <c r="OX18" s="386"/>
      <c r="OY18" s="386"/>
      <c r="OZ18" s="386"/>
      <c r="PA18" s="386"/>
      <c r="PB18" s="386"/>
      <c r="PC18" s="386"/>
      <c r="PD18" s="386"/>
      <c r="PE18" s="386"/>
      <c r="PF18" s="386"/>
      <c r="PG18" s="386"/>
      <c r="PH18" s="386"/>
      <c r="PI18" s="386"/>
      <c r="PJ18" s="386"/>
      <c r="PK18" s="386"/>
      <c r="PL18" s="386"/>
      <c r="PM18" s="386"/>
      <c r="PN18" s="386"/>
      <c r="PO18" s="386"/>
      <c r="PP18" s="386"/>
      <c r="PQ18" s="386"/>
      <c r="PR18" s="386"/>
      <c r="PS18" s="386"/>
      <c r="PT18" s="386"/>
      <c r="PU18" s="386"/>
      <c r="PV18" s="386"/>
      <c r="PW18" s="386"/>
      <c r="PX18" s="386"/>
      <c r="PY18" s="386"/>
      <c r="PZ18" s="386"/>
      <c r="QA18" s="386"/>
      <c r="QB18" s="386"/>
      <c r="QC18" s="386"/>
      <c r="QD18" s="386"/>
      <c r="QE18" s="386"/>
      <c r="QF18" s="386"/>
      <c r="QG18" s="386"/>
      <c r="QH18" s="386"/>
      <c r="QI18" s="386"/>
      <c r="QJ18" s="386"/>
      <c r="QK18" s="386"/>
      <c r="QL18" s="386"/>
      <c r="QM18" s="386"/>
      <c r="QN18" s="386"/>
      <c r="QO18" s="386"/>
      <c r="QP18" s="386"/>
      <c r="QQ18" s="386"/>
      <c r="QR18" s="386"/>
      <c r="QS18" s="386"/>
      <c r="QT18" s="386"/>
      <c r="QU18" s="386"/>
      <c r="QV18" s="386"/>
      <c r="QW18" s="386"/>
      <c r="QX18" s="386"/>
      <c r="QY18" s="386"/>
      <c r="QZ18" s="386"/>
      <c r="RA18" s="386"/>
      <c r="RB18" s="386"/>
      <c r="RC18" s="386"/>
      <c r="RD18" s="386"/>
      <c r="RE18" s="386"/>
      <c r="RF18" s="386"/>
      <c r="RG18" s="386"/>
      <c r="RH18" s="386"/>
      <c r="RI18" s="386"/>
      <c r="RJ18" s="386"/>
      <c r="RK18" s="386"/>
      <c r="RL18" s="386"/>
      <c r="RM18" s="386"/>
      <c r="RN18" s="386"/>
      <c r="RO18" s="386"/>
      <c r="RP18" s="386"/>
      <c r="RQ18" s="386"/>
      <c r="RR18" s="386"/>
      <c r="RS18" s="386"/>
      <c r="RT18" s="386"/>
      <c r="RU18" s="386"/>
      <c r="RV18" s="386"/>
      <c r="RW18" s="386"/>
      <c r="RX18" s="386"/>
      <c r="RY18" s="386"/>
      <c r="RZ18" s="386"/>
      <c r="SA18" s="386"/>
      <c r="SB18" s="386"/>
      <c r="SC18" s="386"/>
      <c r="SD18" s="386"/>
      <c r="SE18" s="386"/>
      <c r="SF18" s="386"/>
      <c r="SG18" s="386"/>
      <c r="SH18" s="386"/>
      <c r="SI18" s="386"/>
      <c r="SJ18" s="386"/>
      <c r="SK18" s="386"/>
      <c r="SL18" s="386"/>
      <c r="SM18" s="386"/>
      <c r="SN18" s="386"/>
      <c r="SO18" s="386"/>
      <c r="SP18" s="386"/>
      <c r="SQ18" s="386"/>
      <c r="SR18" s="386"/>
      <c r="SS18" s="386"/>
      <c r="ST18" s="386"/>
      <c r="SU18" s="386"/>
      <c r="SV18" s="386"/>
      <c r="SW18" s="386"/>
      <c r="SX18" s="386"/>
      <c r="SY18" s="386"/>
      <c r="SZ18" s="386"/>
      <c r="TA18" s="386"/>
      <c r="TB18" s="386"/>
      <c r="TC18" s="386"/>
      <c r="TD18" s="386"/>
      <c r="TE18" s="386"/>
      <c r="TF18" s="386"/>
      <c r="TG18" s="386"/>
      <c r="TH18" s="386"/>
      <c r="TI18" s="386"/>
      <c r="TJ18" s="386"/>
      <c r="TK18" s="386"/>
      <c r="TL18" s="386"/>
      <c r="TM18" s="386"/>
      <c r="TN18" s="386"/>
      <c r="TO18" s="386"/>
      <c r="TP18" s="386"/>
      <c r="TQ18" s="386"/>
      <c r="TR18" s="386"/>
      <c r="TS18" s="386"/>
      <c r="TT18" s="386"/>
      <c r="TU18" s="386"/>
      <c r="TV18" s="386"/>
      <c r="TW18" s="386"/>
      <c r="TX18" s="386"/>
      <c r="TY18" s="386"/>
      <c r="TZ18" s="386"/>
      <c r="UA18" s="386"/>
      <c r="UB18" s="386"/>
      <c r="UC18" s="386"/>
      <c r="UD18" s="386"/>
      <c r="UE18" s="386"/>
      <c r="UF18" s="386"/>
      <c r="UG18" s="386"/>
      <c r="UH18" s="386"/>
      <c r="UI18" s="386"/>
      <c r="UJ18" s="386"/>
      <c r="UK18" s="386"/>
      <c r="UL18" s="386"/>
      <c r="UM18" s="386"/>
      <c r="UN18" s="386"/>
      <c r="UO18" s="386"/>
      <c r="UP18" s="386"/>
      <c r="UQ18" s="386"/>
      <c r="UR18" s="386"/>
      <c r="US18" s="386"/>
      <c r="UT18" s="386"/>
      <c r="UU18" s="386"/>
      <c r="UV18" s="386"/>
      <c r="UW18" s="386"/>
      <c r="UX18" s="386"/>
      <c r="UY18" s="386"/>
      <c r="UZ18" s="386"/>
      <c r="VA18" s="386"/>
      <c r="VB18" s="386"/>
      <c r="VC18" s="386"/>
      <c r="VD18" s="386"/>
      <c r="VE18" s="386"/>
      <c r="VF18" s="386"/>
      <c r="VG18" s="386"/>
      <c r="VH18" s="386"/>
      <c r="VI18" s="386"/>
      <c r="VJ18" s="386"/>
      <c r="VK18" s="386"/>
      <c r="VL18" s="386"/>
      <c r="VM18" s="386"/>
      <c r="VN18" s="386"/>
      <c r="VO18" s="386"/>
      <c r="VP18" s="386"/>
      <c r="VQ18" s="386"/>
      <c r="VR18" s="386"/>
      <c r="VS18" s="386"/>
      <c r="VT18" s="386"/>
      <c r="VU18" s="386"/>
      <c r="VV18" s="386"/>
      <c r="VW18" s="386"/>
      <c r="VX18" s="386"/>
      <c r="VY18" s="386"/>
      <c r="VZ18" s="386"/>
      <c r="WA18" s="386"/>
      <c r="WB18" s="386"/>
      <c r="WC18" s="386"/>
      <c r="WD18" s="386"/>
    </row>
    <row r="19" spans="1:602" s="414" customFormat="1" ht="45" x14ac:dyDescent="0.2">
      <c r="A19" s="435" t="s">
        <v>380</v>
      </c>
      <c r="B19" s="469" t="s">
        <v>496</v>
      </c>
      <c r="C19" s="436" t="s">
        <v>26</v>
      </c>
      <c r="D19" s="434">
        <v>100</v>
      </c>
      <c r="E19" s="434">
        <v>8.7200000000000006</v>
      </c>
      <c r="F19" s="437">
        <f t="shared" si="0"/>
        <v>872</v>
      </c>
      <c r="G19" s="434">
        <v>100</v>
      </c>
      <c r="H19" s="434">
        <v>872.00000000000011</v>
      </c>
      <c r="I19" s="422">
        <f>IF(F19=0,0,H19/F19)</f>
        <v>1.0000000000000002</v>
      </c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  <c r="AC19" s="386"/>
      <c r="AD19" s="386"/>
      <c r="AE19" s="386"/>
      <c r="AF19" s="386"/>
      <c r="AG19" s="386"/>
      <c r="AH19" s="386"/>
      <c r="AI19" s="386"/>
      <c r="AJ19" s="386"/>
      <c r="AK19" s="386"/>
      <c r="AL19" s="386"/>
      <c r="AM19" s="386"/>
      <c r="AN19" s="386"/>
      <c r="AO19" s="386"/>
      <c r="AP19" s="386"/>
      <c r="AQ19" s="386"/>
      <c r="AR19" s="386"/>
      <c r="AS19" s="386"/>
      <c r="AT19" s="386"/>
      <c r="AU19" s="386"/>
      <c r="AV19" s="386"/>
      <c r="AW19" s="386"/>
      <c r="AX19" s="386"/>
      <c r="AY19" s="386"/>
      <c r="AZ19" s="386"/>
      <c r="BA19" s="386"/>
      <c r="BB19" s="386"/>
      <c r="BC19" s="386"/>
      <c r="BD19" s="386"/>
      <c r="BE19" s="386"/>
      <c r="BF19" s="386"/>
      <c r="BG19" s="386"/>
      <c r="BH19" s="386"/>
      <c r="BI19" s="386"/>
      <c r="BJ19" s="386"/>
      <c r="BK19" s="386"/>
      <c r="BL19" s="386"/>
      <c r="BM19" s="386"/>
      <c r="BN19" s="386"/>
      <c r="BO19" s="386"/>
      <c r="BP19" s="386"/>
      <c r="BQ19" s="386"/>
      <c r="BR19" s="386"/>
      <c r="BS19" s="386"/>
      <c r="BT19" s="386"/>
      <c r="BU19" s="386"/>
      <c r="BV19" s="386"/>
      <c r="BW19" s="386"/>
      <c r="BX19" s="386"/>
      <c r="BY19" s="386"/>
      <c r="BZ19" s="386"/>
      <c r="CA19" s="386"/>
      <c r="CB19" s="386"/>
      <c r="CC19" s="386"/>
      <c r="CD19" s="386"/>
      <c r="CE19" s="386"/>
      <c r="CF19" s="386"/>
      <c r="CG19" s="386"/>
      <c r="CH19" s="386"/>
      <c r="CI19" s="386"/>
      <c r="CJ19" s="386"/>
      <c r="CK19" s="386"/>
      <c r="CL19" s="386"/>
      <c r="CM19" s="386"/>
      <c r="CN19" s="386"/>
      <c r="CO19" s="386"/>
      <c r="CP19" s="386"/>
      <c r="CQ19" s="386"/>
      <c r="CR19" s="386"/>
      <c r="CS19" s="386"/>
      <c r="CT19" s="386"/>
      <c r="CU19" s="386"/>
      <c r="CV19" s="386"/>
      <c r="CW19" s="386"/>
      <c r="CX19" s="386"/>
      <c r="CY19" s="386"/>
      <c r="CZ19" s="386"/>
      <c r="DA19" s="386"/>
      <c r="DB19" s="386"/>
      <c r="DC19" s="386"/>
      <c r="DD19" s="386"/>
      <c r="DE19" s="386"/>
      <c r="DF19" s="386"/>
      <c r="DG19" s="386"/>
      <c r="DH19" s="386"/>
      <c r="DI19" s="386"/>
      <c r="DJ19" s="386"/>
      <c r="DK19" s="386"/>
      <c r="DL19" s="386"/>
      <c r="DM19" s="386"/>
      <c r="DN19" s="386"/>
      <c r="DO19" s="386"/>
      <c r="DP19" s="386"/>
      <c r="DQ19" s="386"/>
      <c r="DR19" s="386"/>
      <c r="DS19" s="386"/>
      <c r="DT19" s="386"/>
      <c r="DU19" s="386"/>
      <c r="DV19" s="386"/>
      <c r="DW19" s="386"/>
      <c r="DX19" s="386"/>
      <c r="DY19" s="386"/>
      <c r="DZ19" s="386"/>
      <c r="EA19" s="386"/>
      <c r="EB19" s="386"/>
      <c r="EC19" s="386"/>
      <c r="ED19" s="386"/>
      <c r="EE19" s="386"/>
      <c r="EF19" s="386"/>
      <c r="EG19" s="386"/>
      <c r="EH19" s="386"/>
      <c r="EI19" s="386"/>
      <c r="EJ19" s="386"/>
      <c r="EK19" s="386"/>
      <c r="EL19" s="386"/>
      <c r="EM19" s="386"/>
      <c r="EN19" s="386"/>
      <c r="EO19" s="386"/>
      <c r="EP19" s="386"/>
      <c r="EQ19" s="386"/>
      <c r="ER19" s="386"/>
      <c r="ES19" s="386"/>
      <c r="ET19" s="386"/>
      <c r="EU19" s="386"/>
      <c r="EV19" s="386"/>
      <c r="EW19" s="386"/>
      <c r="EX19" s="386"/>
      <c r="EY19" s="386"/>
      <c r="EZ19" s="386"/>
      <c r="FA19" s="386"/>
      <c r="FB19" s="386"/>
      <c r="FC19" s="386"/>
      <c r="FD19" s="386"/>
      <c r="FE19" s="386"/>
      <c r="FF19" s="386"/>
      <c r="FG19" s="386"/>
      <c r="FH19" s="386"/>
      <c r="FI19" s="386"/>
      <c r="FJ19" s="386"/>
      <c r="FK19" s="386"/>
      <c r="FL19" s="386"/>
      <c r="FM19" s="386"/>
      <c r="FN19" s="386"/>
      <c r="FO19" s="386"/>
      <c r="FP19" s="386"/>
      <c r="FQ19" s="386"/>
      <c r="FR19" s="386"/>
      <c r="FS19" s="386"/>
      <c r="FT19" s="386"/>
      <c r="FU19" s="386"/>
      <c r="FV19" s="386"/>
      <c r="FW19" s="386"/>
      <c r="FX19" s="386"/>
      <c r="FY19" s="386"/>
      <c r="FZ19" s="386"/>
      <c r="GA19" s="386"/>
      <c r="GB19" s="386"/>
      <c r="GC19" s="386"/>
      <c r="GD19" s="386"/>
      <c r="GE19" s="386"/>
      <c r="GF19" s="386"/>
      <c r="GG19" s="386"/>
      <c r="GH19" s="386"/>
      <c r="GI19" s="386"/>
      <c r="GJ19" s="386"/>
      <c r="GK19" s="386"/>
      <c r="GL19" s="386"/>
      <c r="GM19" s="386"/>
      <c r="GN19" s="386"/>
      <c r="GO19" s="386"/>
      <c r="GP19" s="386"/>
      <c r="GQ19" s="386"/>
      <c r="GR19" s="386"/>
      <c r="GS19" s="386"/>
      <c r="GT19" s="386"/>
      <c r="GU19" s="386"/>
      <c r="GV19" s="386"/>
      <c r="GW19" s="386"/>
      <c r="GX19" s="386"/>
      <c r="GY19" s="386"/>
      <c r="GZ19" s="386"/>
      <c r="HA19" s="386"/>
      <c r="HB19" s="386"/>
      <c r="HC19" s="386"/>
      <c r="HD19" s="386"/>
      <c r="HE19" s="386"/>
      <c r="HF19" s="386"/>
      <c r="HG19" s="386"/>
      <c r="HH19" s="386"/>
      <c r="HI19" s="386"/>
      <c r="HJ19" s="386"/>
      <c r="HK19" s="386"/>
      <c r="HL19" s="386"/>
      <c r="HM19" s="386"/>
      <c r="HN19" s="386"/>
      <c r="HO19" s="386"/>
      <c r="HP19" s="386"/>
      <c r="HQ19" s="386"/>
      <c r="HR19" s="386"/>
      <c r="HS19" s="386"/>
      <c r="HT19" s="386"/>
      <c r="HU19" s="386"/>
      <c r="HV19" s="386"/>
      <c r="HW19" s="386"/>
      <c r="HX19" s="386"/>
      <c r="HY19" s="386"/>
      <c r="HZ19" s="386"/>
      <c r="IA19" s="386"/>
      <c r="IB19" s="386"/>
      <c r="IC19" s="386"/>
      <c r="ID19" s="386"/>
      <c r="IE19" s="386"/>
      <c r="IF19" s="386"/>
      <c r="IG19" s="386"/>
      <c r="IH19" s="386"/>
      <c r="II19" s="386"/>
      <c r="IJ19" s="386"/>
      <c r="IK19" s="386"/>
      <c r="IL19" s="386"/>
      <c r="IM19" s="386"/>
      <c r="IN19" s="386"/>
      <c r="IO19" s="386"/>
      <c r="IP19" s="386"/>
      <c r="IQ19" s="386"/>
      <c r="IR19" s="386"/>
      <c r="IS19" s="386"/>
      <c r="IT19" s="386"/>
      <c r="IU19" s="386"/>
      <c r="IV19" s="386"/>
      <c r="IW19" s="386"/>
      <c r="IX19" s="386"/>
      <c r="IY19" s="386"/>
      <c r="IZ19" s="386"/>
      <c r="JA19" s="386"/>
      <c r="JB19" s="386"/>
      <c r="JC19" s="386"/>
      <c r="JD19" s="386"/>
      <c r="JE19" s="386"/>
      <c r="JF19" s="386"/>
      <c r="JG19" s="386"/>
      <c r="JH19" s="386"/>
      <c r="JI19" s="386"/>
      <c r="JJ19" s="386"/>
      <c r="JK19" s="386"/>
      <c r="JL19" s="386"/>
      <c r="JM19" s="386"/>
      <c r="JN19" s="386"/>
      <c r="JO19" s="386"/>
      <c r="JP19" s="386"/>
      <c r="JQ19" s="386"/>
      <c r="JR19" s="386"/>
      <c r="JS19" s="386"/>
      <c r="JT19" s="386"/>
      <c r="JU19" s="386"/>
      <c r="JV19" s="386"/>
      <c r="JW19" s="386"/>
      <c r="JX19" s="386"/>
      <c r="JY19" s="386"/>
      <c r="JZ19" s="386"/>
      <c r="KA19" s="386"/>
      <c r="KB19" s="386"/>
      <c r="KC19" s="386"/>
      <c r="KD19" s="386"/>
      <c r="KE19" s="386"/>
      <c r="KF19" s="386"/>
      <c r="KG19" s="386"/>
      <c r="KH19" s="386"/>
      <c r="KI19" s="386"/>
      <c r="KJ19" s="386"/>
      <c r="KK19" s="386"/>
      <c r="KL19" s="386"/>
      <c r="KM19" s="386"/>
      <c r="KN19" s="386"/>
      <c r="KO19" s="386"/>
      <c r="KP19" s="386"/>
      <c r="KQ19" s="386"/>
      <c r="KR19" s="386"/>
      <c r="KS19" s="386"/>
      <c r="KT19" s="386"/>
      <c r="KU19" s="386"/>
      <c r="KV19" s="386"/>
      <c r="KW19" s="386"/>
      <c r="KX19" s="386"/>
      <c r="KY19" s="386"/>
      <c r="KZ19" s="386"/>
      <c r="LA19" s="386"/>
      <c r="LB19" s="386"/>
      <c r="LC19" s="386"/>
      <c r="LD19" s="386"/>
      <c r="LE19" s="386"/>
      <c r="LF19" s="386"/>
      <c r="LG19" s="386"/>
      <c r="LH19" s="386"/>
      <c r="LI19" s="386"/>
      <c r="LJ19" s="386"/>
      <c r="LK19" s="386"/>
      <c r="LL19" s="386"/>
      <c r="LM19" s="386"/>
      <c r="LN19" s="386"/>
      <c r="LO19" s="386"/>
      <c r="LP19" s="386"/>
      <c r="LQ19" s="386"/>
      <c r="LR19" s="386"/>
      <c r="LS19" s="386"/>
      <c r="LT19" s="386"/>
      <c r="LU19" s="386"/>
      <c r="LV19" s="386"/>
      <c r="LW19" s="386"/>
      <c r="LX19" s="386"/>
      <c r="LY19" s="386"/>
      <c r="LZ19" s="386"/>
      <c r="MA19" s="386"/>
      <c r="MB19" s="386"/>
      <c r="MC19" s="386"/>
      <c r="MD19" s="386"/>
      <c r="ME19" s="386"/>
      <c r="MF19" s="386"/>
      <c r="MG19" s="386"/>
      <c r="MH19" s="386"/>
      <c r="MI19" s="386"/>
      <c r="MJ19" s="386"/>
      <c r="MK19" s="386"/>
      <c r="ML19" s="386"/>
      <c r="MM19" s="386"/>
      <c r="MN19" s="386"/>
      <c r="MO19" s="386"/>
      <c r="MP19" s="386"/>
      <c r="MQ19" s="386"/>
      <c r="MR19" s="386"/>
      <c r="MS19" s="386"/>
      <c r="MT19" s="386"/>
      <c r="MU19" s="386"/>
      <c r="MV19" s="386"/>
      <c r="MW19" s="386"/>
      <c r="MX19" s="386"/>
      <c r="MY19" s="386"/>
      <c r="MZ19" s="386"/>
      <c r="NA19" s="386"/>
      <c r="NB19" s="386"/>
      <c r="NC19" s="386"/>
      <c r="ND19" s="386"/>
      <c r="NE19" s="386"/>
      <c r="NF19" s="386"/>
      <c r="NG19" s="386"/>
      <c r="NH19" s="386"/>
      <c r="NI19" s="386"/>
      <c r="NJ19" s="386"/>
      <c r="NK19" s="386"/>
      <c r="NL19" s="386"/>
      <c r="NM19" s="386"/>
      <c r="NN19" s="386"/>
      <c r="NO19" s="386"/>
      <c r="NP19" s="386"/>
      <c r="NQ19" s="386"/>
      <c r="NR19" s="386"/>
      <c r="NS19" s="386"/>
      <c r="NT19" s="386"/>
      <c r="NU19" s="386"/>
      <c r="NV19" s="386"/>
      <c r="NW19" s="386"/>
      <c r="NX19" s="386"/>
      <c r="NY19" s="386"/>
      <c r="NZ19" s="386"/>
      <c r="OA19" s="386"/>
      <c r="OB19" s="386"/>
      <c r="OC19" s="386"/>
      <c r="OD19" s="386"/>
      <c r="OE19" s="386"/>
      <c r="OF19" s="386"/>
      <c r="OG19" s="386"/>
      <c r="OH19" s="386"/>
      <c r="OI19" s="386"/>
      <c r="OJ19" s="386"/>
      <c r="OK19" s="386"/>
      <c r="OL19" s="386"/>
      <c r="OM19" s="386"/>
      <c r="ON19" s="386"/>
      <c r="OO19" s="386"/>
      <c r="OP19" s="386"/>
      <c r="OQ19" s="386"/>
      <c r="OR19" s="386"/>
      <c r="OS19" s="386"/>
      <c r="OT19" s="386"/>
      <c r="OU19" s="386"/>
      <c r="OV19" s="386"/>
      <c r="OW19" s="386"/>
      <c r="OX19" s="386"/>
      <c r="OY19" s="386"/>
      <c r="OZ19" s="386"/>
      <c r="PA19" s="386"/>
      <c r="PB19" s="386"/>
      <c r="PC19" s="386"/>
      <c r="PD19" s="386"/>
      <c r="PE19" s="386"/>
      <c r="PF19" s="386"/>
      <c r="PG19" s="386"/>
      <c r="PH19" s="386"/>
      <c r="PI19" s="386"/>
      <c r="PJ19" s="386"/>
      <c r="PK19" s="386"/>
      <c r="PL19" s="386"/>
      <c r="PM19" s="386"/>
      <c r="PN19" s="386"/>
      <c r="PO19" s="386"/>
      <c r="PP19" s="386"/>
      <c r="PQ19" s="386"/>
      <c r="PR19" s="386"/>
      <c r="PS19" s="386"/>
      <c r="PT19" s="386"/>
      <c r="PU19" s="386"/>
      <c r="PV19" s="386"/>
      <c r="PW19" s="386"/>
      <c r="PX19" s="386"/>
      <c r="PY19" s="386"/>
      <c r="PZ19" s="386"/>
      <c r="QA19" s="386"/>
      <c r="QB19" s="386"/>
      <c r="QC19" s="386"/>
      <c r="QD19" s="386"/>
      <c r="QE19" s="386"/>
      <c r="QF19" s="386"/>
      <c r="QG19" s="386"/>
      <c r="QH19" s="386"/>
      <c r="QI19" s="386"/>
      <c r="QJ19" s="386"/>
      <c r="QK19" s="386"/>
      <c r="QL19" s="386"/>
      <c r="QM19" s="386"/>
      <c r="QN19" s="386"/>
      <c r="QO19" s="386"/>
      <c r="QP19" s="386"/>
      <c r="QQ19" s="386"/>
      <c r="QR19" s="386"/>
      <c r="QS19" s="386"/>
      <c r="QT19" s="386"/>
      <c r="QU19" s="386"/>
      <c r="QV19" s="386"/>
      <c r="QW19" s="386"/>
      <c r="QX19" s="386"/>
      <c r="QY19" s="386"/>
      <c r="QZ19" s="386"/>
      <c r="RA19" s="386"/>
      <c r="RB19" s="386"/>
      <c r="RC19" s="386"/>
      <c r="RD19" s="386"/>
      <c r="RE19" s="386"/>
      <c r="RF19" s="386"/>
      <c r="RG19" s="386"/>
      <c r="RH19" s="386"/>
      <c r="RI19" s="386"/>
      <c r="RJ19" s="386"/>
      <c r="RK19" s="386"/>
      <c r="RL19" s="386"/>
      <c r="RM19" s="386"/>
      <c r="RN19" s="386"/>
      <c r="RO19" s="386"/>
      <c r="RP19" s="386"/>
      <c r="RQ19" s="386"/>
      <c r="RR19" s="386"/>
      <c r="RS19" s="386"/>
      <c r="RT19" s="386"/>
      <c r="RU19" s="386"/>
      <c r="RV19" s="386"/>
      <c r="RW19" s="386"/>
      <c r="RX19" s="386"/>
      <c r="RY19" s="386"/>
      <c r="RZ19" s="386"/>
      <c r="SA19" s="386"/>
      <c r="SB19" s="386"/>
      <c r="SC19" s="386"/>
      <c r="SD19" s="386"/>
      <c r="SE19" s="386"/>
      <c r="SF19" s="386"/>
      <c r="SG19" s="386"/>
      <c r="SH19" s="386"/>
      <c r="SI19" s="386"/>
      <c r="SJ19" s="386"/>
      <c r="SK19" s="386"/>
      <c r="SL19" s="386"/>
      <c r="SM19" s="386"/>
      <c r="SN19" s="386"/>
      <c r="SO19" s="386"/>
      <c r="SP19" s="386"/>
      <c r="SQ19" s="386"/>
      <c r="SR19" s="386"/>
      <c r="SS19" s="386"/>
      <c r="ST19" s="386"/>
      <c r="SU19" s="386"/>
      <c r="SV19" s="386"/>
      <c r="SW19" s="386"/>
      <c r="SX19" s="386"/>
      <c r="SY19" s="386"/>
      <c r="SZ19" s="386"/>
      <c r="TA19" s="386"/>
      <c r="TB19" s="386"/>
      <c r="TC19" s="386"/>
      <c r="TD19" s="386"/>
      <c r="TE19" s="386"/>
      <c r="TF19" s="386"/>
      <c r="TG19" s="386"/>
      <c r="TH19" s="386"/>
      <c r="TI19" s="386"/>
      <c r="TJ19" s="386"/>
      <c r="TK19" s="386"/>
      <c r="TL19" s="386"/>
      <c r="TM19" s="386"/>
      <c r="TN19" s="386"/>
      <c r="TO19" s="386"/>
      <c r="TP19" s="386"/>
      <c r="TQ19" s="386"/>
      <c r="TR19" s="386"/>
      <c r="TS19" s="386"/>
      <c r="TT19" s="386"/>
      <c r="TU19" s="386"/>
      <c r="TV19" s="386"/>
      <c r="TW19" s="386"/>
      <c r="TX19" s="386"/>
      <c r="TY19" s="386"/>
      <c r="TZ19" s="386"/>
      <c r="UA19" s="386"/>
      <c r="UB19" s="386"/>
      <c r="UC19" s="386"/>
      <c r="UD19" s="386"/>
      <c r="UE19" s="386"/>
      <c r="UF19" s="386"/>
      <c r="UG19" s="386"/>
      <c r="UH19" s="386"/>
      <c r="UI19" s="386"/>
      <c r="UJ19" s="386"/>
      <c r="UK19" s="386"/>
      <c r="UL19" s="386"/>
      <c r="UM19" s="386"/>
      <c r="UN19" s="386"/>
      <c r="UO19" s="386"/>
      <c r="UP19" s="386"/>
      <c r="UQ19" s="386"/>
      <c r="UR19" s="386"/>
      <c r="US19" s="386"/>
      <c r="UT19" s="386"/>
      <c r="UU19" s="386"/>
      <c r="UV19" s="386"/>
      <c r="UW19" s="386"/>
      <c r="UX19" s="386"/>
      <c r="UY19" s="386"/>
      <c r="UZ19" s="386"/>
      <c r="VA19" s="386"/>
      <c r="VB19" s="386"/>
      <c r="VC19" s="386"/>
      <c r="VD19" s="386"/>
      <c r="VE19" s="386"/>
      <c r="VF19" s="386"/>
      <c r="VG19" s="386"/>
      <c r="VH19" s="386"/>
      <c r="VI19" s="386"/>
      <c r="VJ19" s="386"/>
      <c r="VK19" s="386"/>
      <c r="VL19" s="386"/>
      <c r="VM19" s="386"/>
      <c r="VN19" s="386"/>
      <c r="VO19" s="386"/>
      <c r="VP19" s="386"/>
      <c r="VQ19" s="386"/>
      <c r="VR19" s="386"/>
      <c r="VS19" s="386"/>
      <c r="VT19" s="386"/>
      <c r="VU19" s="386"/>
      <c r="VV19" s="386"/>
      <c r="VW19" s="386"/>
      <c r="VX19" s="386"/>
      <c r="VY19" s="386"/>
      <c r="VZ19" s="386"/>
      <c r="WA19" s="386"/>
      <c r="WB19" s="386"/>
      <c r="WC19" s="386"/>
      <c r="WD19" s="386"/>
    </row>
    <row r="20" spans="1:602" s="414" customFormat="1" ht="30" x14ac:dyDescent="0.2">
      <c r="A20" s="435" t="s">
        <v>382</v>
      </c>
      <c r="B20" s="469" t="s">
        <v>497</v>
      </c>
      <c r="C20" s="436" t="s">
        <v>26</v>
      </c>
      <c r="D20" s="434">
        <v>288</v>
      </c>
      <c r="E20" s="434">
        <v>15.92</v>
      </c>
      <c r="F20" s="437">
        <f t="shared" si="0"/>
        <v>4584.96</v>
      </c>
      <c r="G20" s="434">
        <v>288</v>
      </c>
      <c r="H20" s="434">
        <v>4584.96</v>
      </c>
      <c r="I20" s="422">
        <f>IF(F20=0,0,H20/F20)</f>
        <v>1</v>
      </c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  <c r="AA20" s="386"/>
      <c r="AB20" s="386"/>
      <c r="AC20" s="386"/>
      <c r="AD20" s="386"/>
      <c r="AE20" s="386"/>
      <c r="AF20" s="386"/>
      <c r="AG20" s="386"/>
      <c r="AH20" s="386"/>
      <c r="AI20" s="386"/>
      <c r="AJ20" s="386"/>
      <c r="AK20" s="386"/>
      <c r="AL20" s="386"/>
      <c r="AM20" s="386"/>
      <c r="AN20" s="386"/>
      <c r="AO20" s="386"/>
      <c r="AP20" s="386"/>
      <c r="AQ20" s="386"/>
      <c r="AR20" s="386"/>
      <c r="AS20" s="386"/>
      <c r="AT20" s="386"/>
      <c r="AU20" s="386"/>
      <c r="AV20" s="386"/>
      <c r="AW20" s="386"/>
      <c r="AX20" s="386"/>
      <c r="AY20" s="386"/>
      <c r="AZ20" s="386"/>
      <c r="BA20" s="386"/>
      <c r="BB20" s="386"/>
      <c r="BC20" s="386"/>
      <c r="BD20" s="386"/>
      <c r="BE20" s="386"/>
      <c r="BF20" s="386"/>
      <c r="BG20" s="386"/>
      <c r="BH20" s="386"/>
      <c r="BI20" s="386"/>
      <c r="BJ20" s="386"/>
      <c r="BK20" s="386"/>
      <c r="BL20" s="386"/>
      <c r="BM20" s="386"/>
      <c r="BN20" s="386"/>
      <c r="BO20" s="386"/>
      <c r="BP20" s="386"/>
      <c r="BQ20" s="386"/>
      <c r="BR20" s="386"/>
      <c r="BS20" s="386"/>
      <c r="BT20" s="386"/>
      <c r="BU20" s="386"/>
      <c r="BV20" s="386"/>
      <c r="BW20" s="386"/>
      <c r="BX20" s="386"/>
      <c r="BY20" s="386"/>
      <c r="BZ20" s="386"/>
      <c r="CA20" s="386"/>
      <c r="CB20" s="386"/>
      <c r="CC20" s="386"/>
      <c r="CD20" s="386"/>
      <c r="CE20" s="386"/>
      <c r="CF20" s="386"/>
      <c r="CG20" s="386"/>
      <c r="CH20" s="386"/>
      <c r="CI20" s="386"/>
      <c r="CJ20" s="386"/>
      <c r="CK20" s="386"/>
      <c r="CL20" s="386"/>
      <c r="CM20" s="386"/>
      <c r="CN20" s="386"/>
      <c r="CO20" s="386"/>
      <c r="CP20" s="386"/>
      <c r="CQ20" s="386"/>
      <c r="CR20" s="386"/>
      <c r="CS20" s="386"/>
      <c r="CT20" s="386"/>
      <c r="CU20" s="386"/>
      <c r="CV20" s="386"/>
      <c r="CW20" s="386"/>
      <c r="CX20" s="386"/>
      <c r="CY20" s="386"/>
      <c r="CZ20" s="386"/>
      <c r="DA20" s="386"/>
      <c r="DB20" s="386"/>
      <c r="DC20" s="386"/>
      <c r="DD20" s="386"/>
      <c r="DE20" s="386"/>
      <c r="DF20" s="386"/>
      <c r="DG20" s="386"/>
      <c r="DH20" s="386"/>
      <c r="DI20" s="386"/>
      <c r="DJ20" s="386"/>
      <c r="DK20" s="386"/>
      <c r="DL20" s="386"/>
      <c r="DM20" s="386"/>
      <c r="DN20" s="386"/>
      <c r="DO20" s="386"/>
      <c r="DP20" s="386"/>
      <c r="DQ20" s="386"/>
      <c r="DR20" s="386"/>
      <c r="DS20" s="386"/>
      <c r="DT20" s="386"/>
      <c r="DU20" s="386"/>
      <c r="DV20" s="386"/>
      <c r="DW20" s="386"/>
      <c r="DX20" s="386"/>
      <c r="DY20" s="386"/>
      <c r="DZ20" s="386"/>
      <c r="EA20" s="386"/>
      <c r="EB20" s="386"/>
      <c r="EC20" s="386"/>
      <c r="ED20" s="386"/>
      <c r="EE20" s="386"/>
      <c r="EF20" s="386"/>
      <c r="EG20" s="386"/>
      <c r="EH20" s="386"/>
      <c r="EI20" s="386"/>
      <c r="EJ20" s="386"/>
      <c r="EK20" s="386"/>
      <c r="EL20" s="386"/>
      <c r="EM20" s="386"/>
      <c r="EN20" s="386"/>
      <c r="EO20" s="386"/>
      <c r="EP20" s="386"/>
      <c r="EQ20" s="386"/>
      <c r="ER20" s="386"/>
      <c r="ES20" s="386"/>
      <c r="ET20" s="386"/>
      <c r="EU20" s="386"/>
      <c r="EV20" s="386"/>
      <c r="EW20" s="386"/>
      <c r="EX20" s="386"/>
      <c r="EY20" s="386"/>
      <c r="EZ20" s="386"/>
      <c r="FA20" s="386"/>
      <c r="FB20" s="386"/>
      <c r="FC20" s="386"/>
      <c r="FD20" s="386"/>
      <c r="FE20" s="386"/>
      <c r="FF20" s="386"/>
      <c r="FG20" s="386"/>
      <c r="FH20" s="386"/>
      <c r="FI20" s="386"/>
      <c r="FJ20" s="386"/>
      <c r="FK20" s="386"/>
      <c r="FL20" s="386"/>
      <c r="FM20" s="386"/>
      <c r="FN20" s="386"/>
      <c r="FO20" s="386"/>
      <c r="FP20" s="386"/>
      <c r="FQ20" s="386"/>
      <c r="FR20" s="386"/>
      <c r="FS20" s="386"/>
      <c r="FT20" s="386"/>
      <c r="FU20" s="386"/>
      <c r="FV20" s="386"/>
      <c r="FW20" s="386"/>
      <c r="FX20" s="386"/>
      <c r="FY20" s="386"/>
      <c r="FZ20" s="386"/>
      <c r="GA20" s="386"/>
      <c r="GB20" s="386"/>
      <c r="GC20" s="386"/>
      <c r="GD20" s="386"/>
      <c r="GE20" s="386"/>
      <c r="GF20" s="386"/>
      <c r="GG20" s="386"/>
      <c r="GH20" s="386"/>
      <c r="GI20" s="386"/>
      <c r="GJ20" s="386"/>
      <c r="GK20" s="386"/>
      <c r="GL20" s="386"/>
      <c r="GM20" s="386"/>
      <c r="GN20" s="386"/>
      <c r="GO20" s="386"/>
      <c r="GP20" s="386"/>
      <c r="GQ20" s="386"/>
      <c r="GR20" s="386"/>
      <c r="GS20" s="386"/>
      <c r="GT20" s="386"/>
      <c r="GU20" s="386"/>
      <c r="GV20" s="386"/>
      <c r="GW20" s="386"/>
      <c r="GX20" s="386"/>
      <c r="GY20" s="386"/>
      <c r="GZ20" s="386"/>
      <c r="HA20" s="386"/>
      <c r="HB20" s="386"/>
      <c r="HC20" s="386"/>
      <c r="HD20" s="386"/>
      <c r="HE20" s="386"/>
      <c r="HF20" s="386"/>
      <c r="HG20" s="386"/>
      <c r="HH20" s="386"/>
      <c r="HI20" s="386"/>
      <c r="HJ20" s="386"/>
      <c r="HK20" s="386"/>
      <c r="HL20" s="386"/>
      <c r="HM20" s="386"/>
      <c r="HN20" s="386"/>
      <c r="HO20" s="386"/>
      <c r="HP20" s="386"/>
      <c r="HQ20" s="386"/>
      <c r="HR20" s="386"/>
      <c r="HS20" s="386"/>
      <c r="HT20" s="386"/>
      <c r="HU20" s="386"/>
      <c r="HV20" s="386"/>
      <c r="HW20" s="386"/>
      <c r="HX20" s="386"/>
      <c r="HY20" s="386"/>
      <c r="HZ20" s="386"/>
      <c r="IA20" s="386"/>
      <c r="IB20" s="386"/>
      <c r="IC20" s="386"/>
      <c r="ID20" s="386"/>
      <c r="IE20" s="386"/>
      <c r="IF20" s="386"/>
      <c r="IG20" s="386"/>
      <c r="IH20" s="386"/>
      <c r="II20" s="386"/>
      <c r="IJ20" s="386"/>
      <c r="IK20" s="386"/>
      <c r="IL20" s="386"/>
      <c r="IM20" s="386"/>
      <c r="IN20" s="386"/>
      <c r="IO20" s="386"/>
      <c r="IP20" s="386"/>
      <c r="IQ20" s="386"/>
      <c r="IR20" s="386"/>
      <c r="IS20" s="386"/>
      <c r="IT20" s="386"/>
      <c r="IU20" s="386"/>
      <c r="IV20" s="386"/>
      <c r="IW20" s="386"/>
      <c r="IX20" s="386"/>
      <c r="IY20" s="386"/>
      <c r="IZ20" s="386"/>
      <c r="JA20" s="386"/>
      <c r="JB20" s="386"/>
      <c r="JC20" s="386"/>
      <c r="JD20" s="386"/>
      <c r="JE20" s="386"/>
      <c r="JF20" s="386"/>
      <c r="JG20" s="386"/>
      <c r="JH20" s="386"/>
      <c r="JI20" s="386"/>
      <c r="JJ20" s="386"/>
      <c r="JK20" s="386"/>
      <c r="JL20" s="386"/>
      <c r="JM20" s="386"/>
      <c r="JN20" s="386"/>
      <c r="JO20" s="386"/>
      <c r="JP20" s="386"/>
      <c r="JQ20" s="386"/>
      <c r="JR20" s="386"/>
      <c r="JS20" s="386"/>
      <c r="JT20" s="386"/>
      <c r="JU20" s="386"/>
      <c r="JV20" s="386"/>
      <c r="JW20" s="386"/>
      <c r="JX20" s="386"/>
      <c r="JY20" s="386"/>
      <c r="JZ20" s="386"/>
      <c r="KA20" s="386"/>
      <c r="KB20" s="386"/>
      <c r="KC20" s="386"/>
      <c r="KD20" s="386"/>
      <c r="KE20" s="386"/>
      <c r="KF20" s="386"/>
      <c r="KG20" s="386"/>
      <c r="KH20" s="386"/>
      <c r="KI20" s="386"/>
      <c r="KJ20" s="386"/>
      <c r="KK20" s="386"/>
      <c r="KL20" s="386"/>
      <c r="KM20" s="386"/>
      <c r="KN20" s="386"/>
      <c r="KO20" s="386"/>
      <c r="KP20" s="386"/>
      <c r="KQ20" s="386"/>
      <c r="KR20" s="386"/>
      <c r="KS20" s="386"/>
      <c r="KT20" s="386"/>
      <c r="KU20" s="386"/>
      <c r="KV20" s="386"/>
      <c r="KW20" s="386"/>
      <c r="KX20" s="386"/>
      <c r="KY20" s="386"/>
      <c r="KZ20" s="386"/>
      <c r="LA20" s="386"/>
      <c r="LB20" s="386"/>
      <c r="LC20" s="386"/>
      <c r="LD20" s="386"/>
      <c r="LE20" s="386"/>
      <c r="LF20" s="386"/>
      <c r="LG20" s="386"/>
      <c r="LH20" s="386"/>
      <c r="LI20" s="386"/>
      <c r="LJ20" s="386"/>
      <c r="LK20" s="386"/>
      <c r="LL20" s="386"/>
      <c r="LM20" s="386"/>
      <c r="LN20" s="386"/>
      <c r="LO20" s="386"/>
      <c r="LP20" s="386"/>
      <c r="LQ20" s="386"/>
      <c r="LR20" s="386"/>
      <c r="LS20" s="386"/>
      <c r="LT20" s="386"/>
      <c r="LU20" s="386"/>
      <c r="LV20" s="386"/>
      <c r="LW20" s="386"/>
      <c r="LX20" s="386"/>
      <c r="LY20" s="386"/>
      <c r="LZ20" s="386"/>
      <c r="MA20" s="386"/>
      <c r="MB20" s="386"/>
      <c r="MC20" s="386"/>
      <c r="MD20" s="386"/>
      <c r="ME20" s="386"/>
      <c r="MF20" s="386"/>
      <c r="MG20" s="386"/>
      <c r="MH20" s="386"/>
      <c r="MI20" s="386"/>
      <c r="MJ20" s="386"/>
      <c r="MK20" s="386"/>
      <c r="ML20" s="386"/>
      <c r="MM20" s="386"/>
      <c r="MN20" s="386"/>
      <c r="MO20" s="386"/>
      <c r="MP20" s="386"/>
      <c r="MQ20" s="386"/>
      <c r="MR20" s="386"/>
      <c r="MS20" s="386"/>
      <c r="MT20" s="386"/>
      <c r="MU20" s="386"/>
      <c r="MV20" s="386"/>
      <c r="MW20" s="386"/>
      <c r="MX20" s="386"/>
      <c r="MY20" s="386"/>
      <c r="MZ20" s="386"/>
      <c r="NA20" s="386"/>
      <c r="NB20" s="386"/>
      <c r="NC20" s="386"/>
      <c r="ND20" s="386"/>
      <c r="NE20" s="386"/>
      <c r="NF20" s="386"/>
      <c r="NG20" s="386"/>
      <c r="NH20" s="386"/>
      <c r="NI20" s="386"/>
      <c r="NJ20" s="386"/>
      <c r="NK20" s="386"/>
      <c r="NL20" s="386"/>
      <c r="NM20" s="386"/>
      <c r="NN20" s="386"/>
      <c r="NO20" s="386"/>
      <c r="NP20" s="386"/>
      <c r="NQ20" s="386"/>
      <c r="NR20" s="386"/>
      <c r="NS20" s="386"/>
      <c r="NT20" s="386"/>
      <c r="NU20" s="386"/>
      <c r="NV20" s="386"/>
      <c r="NW20" s="386"/>
      <c r="NX20" s="386"/>
      <c r="NY20" s="386"/>
      <c r="NZ20" s="386"/>
      <c r="OA20" s="386"/>
      <c r="OB20" s="386"/>
      <c r="OC20" s="386"/>
      <c r="OD20" s="386"/>
      <c r="OE20" s="386"/>
      <c r="OF20" s="386"/>
      <c r="OG20" s="386"/>
      <c r="OH20" s="386"/>
      <c r="OI20" s="386"/>
      <c r="OJ20" s="386"/>
      <c r="OK20" s="386"/>
      <c r="OL20" s="386"/>
      <c r="OM20" s="386"/>
      <c r="ON20" s="386"/>
      <c r="OO20" s="386"/>
      <c r="OP20" s="386"/>
      <c r="OQ20" s="386"/>
      <c r="OR20" s="386"/>
      <c r="OS20" s="386"/>
      <c r="OT20" s="386"/>
      <c r="OU20" s="386"/>
      <c r="OV20" s="386"/>
      <c r="OW20" s="386"/>
      <c r="OX20" s="386"/>
      <c r="OY20" s="386"/>
      <c r="OZ20" s="386"/>
      <c r="PA20" s="386"/>
      <c r="PB20" s="386"/>
      <c r="PC20" s="386"/>
      <c r="PD20" s="386"/>
      <c r="PE20" s="386"/>
      <c r="PF20" s="386"/>
      <c r="PG20" s="386"/>
      <c r="PH20" s="386"/>
      <c r="PI20" s="386"/>
      <c r="PJ20" s="386"/>
      <c r="PK20" s="386"/>
      <c r="PL20" s="386"/>
      <c r="PM20" s="386"/>
      <c r="PN20" s="386"/>
      <c r="PO20" s="386"/>
      <c r="PP20" s="386"/>
      <c r="PQ20" s="386"/>
      <c r="PR20" s="386"/>
      <c r="PS20" s="386"/>
      <c r="PT20" s="386"/>
      <c r="PU20" s="386"/>
      <c r="PV20" s="386"/>
      <c r="PW20" s="386"/>
      <c r="PX20" s="386"/>
      <c r="PY20" s="386"/>
      <c r="PZ20" s="386"/>
      <c r="QA20" s="386"/>
      <c r="QB20" s="386"/>
      <c r="QC20" s="386"/>
      <c r="QD20" s="386"/>
      <c r="QE20" s="386"/>
      <c r="QF20" s="386"/>
      <c r="QG20" s="386"/>
      <c r="QH20" s="386"/>
      <c r="QI20" s="386"/>
      <c r="QJ20" s="386"/>
      <c r="QK20" s="386"/>
      <c r="QL20" s="386"/>
      <c r="QM20" s="386"/>
      <c r="QN20" s="386"/>
      <c r="QO20" s="386"/>
      <c r="QP20" s="386"/>
      <c r="QQ20" s="386"/>
      <c r="QR20" s="386"/>
      <c r="QS20" s="386"/>
      <c r="QT20" s="386"/>
      <c r="QU20" s="386"/>
      <c r="QV20" s="386"/>
      <c r="QW20" s="386"/>
      <c r="QX20" s="386"/>
      <c r="QY20" s="386"/>
      <c r="QZ20" s="386"/>
      <c r="RA20" s="386"/>
      <c r="RB20" s="386"/>
      <c r="RC20" s="386"/>
      <c r="RD20" s="386"/>
      <c r="RE20" s="386"/>
      <c r="RF20" s="386"/>
      <c r="RG20" s="386"/>
      <c r="RH20" s="386"/>
      <c r="RI20" s="386"/>
      <c r="RJ20" s="386"/>
      <c r="RK20" s="386"/>
      <c r="RL20" s="386"/>
      <c r="RM20" s="386"/>
      <c r="RN20" s="386"/>
      <c r="RO20" s="386"/>
      <c r="RP20" s="386"/>
      <c r="RQ20" s="386"/>
      <c r="RR20" s="386"/>
      <c r="RS20" s="386"/>
      <c r="RT20" s="386"/>
      <c r="RU20" s="386"/>
      <c r="RV20" s="386"/>
      <c r="RW20" s="386"/>
      <c r="RX20" s="386"/>
      <c r="RY20" s="386"/>
      <c r="RZ20" s="386"/>
      <c r="SA20" s="386"/>
      <c r="SB20" s="386"/>
      <c r="SC20" s="386"/>
      <c r="SD20" s="386"/>
      <c r="SE20" s="386"/>
      <c r="SF20" s="386"/>
      <c r="SG20" s="386"/>
      <c r="SH20" s="386"/>
      <c r="SI20" s="386"/>
      <c r="SJ20" s="386"/>
      <c r="SK20" s="386"/>
      <c r="SL20" s="386"/>
      <c r="SM20" s="386"/>
      <c r="SN20" s="386"/>
      <c r="SO20" s="386"/>
      <c r="SP20" s="386"/>
      <c r="SQ20" s="386"/>
      <c r="SR20" s="386"/>
      <c r="SS20" s="386"/>
      <c r="ST20" s="386"/>
      <c r="SU20" s="386"/>
      <c r="SV20" s="386"/>
      <c r="SW20" s="386"/>
      <c r="SX20" s="386"/>
      <c r="SY20" s="386"/>
      <c r="SZ20" s="386"/>
      <c r="TA20" s="386"/>
      <c r="TB20" s="386"/>
      <c r="TC20" s="386"/>
      <c r="TD20" s="386"/>
      <c r="TE20" s="386"/>
      <c r="TF20" s="386"/>
      <c r="TG20" s="386"/>
      <c r="TH20" s="386"/>
      <c r="TI20" s="386"/>
      <c r="TJ20" s="386"/>
      <c r="TK20" s="386"/>
      <c r="TL20" s="386"/>
      <c r="TM20" s="386"/>
      <c r="TN20" s="386"/>
      <c r="TO20" s="386"/>
      <c r="TP20" s="386"/>
      <c r="TQ20" s="386"/>
      <c r="TR20" s="386"/>
      <c r="TS20" s="386"/>
      <c r="TT20" s="386"/>
      <c r="TU20" s="386"/>
      <c r="TV20" s="386"/>
      <c r="TW20" s="386"/>
      <c r="TX20" s="386"/>
      <c r="TY20" s="386"/>
      <c r="TZ20" s="386"/>
      <c r="UA20" s="386"/>
      <c r="UB20" s="386"/>
      <c r="UC20" s="386"/>
      <c r="UD20" s="386"/>
      <c r="UE20" s="386"/>
      <c r="UF20" s="386"/>
      <c r="UG20" s="386"/>
      <c r="UH20" s="386"/>
      <c r="UI20" s="386"/>
      <c r="UJ20" s="386"/>
      <c r="UK20" s="386"/>
      <c r="UL20" s="386"/>
      <c r="UM20" s="386"/>
      <c r="UN20" s="386"/>
      <c r="UO20" s="386"/>
      <c r="UP20" s="386"/>
      <c r="UQ20" s="386"/>
      <c r="UR20" s="386"/>
      <c r="US20" s="386"/>
      <c r="UT20" s="386"/>
      <c r="UU20" s="386"/>
      <c r="UV20" s="386"/>
      <c r="UW20" s="386"/>
      <c r="UX20" s="386"/>
      <c r="UY20" s="386"/>
      <c r="UZ20" s="386"/>
      <c r="VA20" s="386"/>
      <c r="VB20" s="386"/>
      <c r="VC20" s="386"/>
      <c r="VD20" s="386"/>
      <c r="VE20" s="386"/>
      <c r="VF20" s="386"/>
      <c r="VG20" s="386"/>
      <c r="VH20" s="386"/>
      <c r="VI20" s="386"/>
      <c r="VJ20" s="386"/>
      <c r="VK20" s="386"/>
      <c r="VL20" s="386"/>
      <c r="VM20" s="386"/>
      <c r="VN20" s="386"/>
      <c r="VO20" s="386"/>
      <c r="VP20" s="386"/>
      <c r="VQ20" s="386"/>
      <c r="VR20" s="386"/>
      <c r="VS20" s="386"/>
      <c r="VT20" s="386"/>
      <c r="VU20" s="386"/>
      <c r="VV20" s="386"/>
      <c r="VW20" s="386"/>
      <c r="VX20" s="386"/>
      <c r="VY20" s="386"/>
      <c r="VZ20" s="386"/>
      <c r="WA20" s="386"/>
      <c r="WB20" s="386"/>
      <c r="WC20" s="386"/>
      <c r="WD20" s="386"/>
    </row>
    <row r="21" spans="1:602" s="414" customFormat="1" ht="15.75" x14ac:dyDescent="0.2">
      <c r="A21" s="429"/>
      <c r="B21" s="468" t="s">
        <v>125</v>
      </c>
      <c r="C21" s="439"/>
      <c r="D21" s="428"/>
      <c r="E21" s="428"/>
      <c r="F21" s="430">
        <f>SUM(F10:F20)</f>
        <v>183353.19999999998</v>
      </c>
      <c r="G21" s="428">
        <v>0</v>
      </c>
      <c r="H21" s="428">
        <v>183353.19999999998</v>
      </c>
      <c r="I21" s="421">
        <f>IF(F21=0,0,H21/F21)</f>
        <v>1</v>
      </c>
    </row>
    <row r="22" spans="1:602" ht="15.75" x14ac:dyDescent="0.2">
      <c r="A22" s="406"/>
      <c r="B22" s="471"/>
      <c r="C22" s="407"/>
      <c r="D22" s="400"/>
      <c r="E22" s="400"/>
      <c r="F22" s="408"/>
      <c r="G22" s="400">
        <v>0</v>
      </c>
      <c r="H22" s="400"/>
      <c r="I22" s="405">
        <f>IF(F22=0,0,H22/F22)</f>
        <v>0</v>
      </c>
    </row>
    <row r="23" spans="1:602" s="414" customFormat="1" ht="15.75" x14ac:dyDescent="0.2">
      <c r="A23" s="429" t="s">
        <v>498</v>
      </c>
      <c r="B23" s="468" t="s">
        <v>297</v>
      </c>
      <c r="C23" s="409"/>
      <c r="D23" s="410"/>
      <c r="E23" s="410"/>
      <c r="F23" s="411">
        <f t="shared" si="0"/>
        <v>0</v>
      </c>
      <c r="G23" s="410">
        <v>0</v>
      </c>
      <c r="H23" s="412">
        <v>0</v>
      </c>
      <c r="I23" s="413">
        <f>IF(F23=0,0,H23/F23)</f>
        <v>0</v>
      </c>
    </row>
    <row r="24" spans="1:602" s="414" customFormat="1" ht="15.75" x14ac:dyDescent="0.2">
      <c r="A24" s="429" t="s">
        <v>361</v>
      </c>
      <c r="B24" s="468" t="s">
        <v>344</v>
      </c>
      <c r="C24" s="409"/>
      <c r="D24" s="410"/>
      <c r="E24" s="410"/>
      <c r="F24" s="411"/>
      <c r="G24" s="410"/>
      <c r="H24" s="412"/>
      <c r="I24" s="413"/>
    </row>
    <row r="25" spans="1:602" s="424" customFormat="1" ht="15.75" x14ac:dyDescent="0.2">
      <c r="A25" s="435" t="s">
        <v>362</v>
      </c>
      <c r="B25" s="469" t="s">
        <v>363</v>
      </c>
      <c r="C25" s="434" t="s">
        <v>35</v>
      </c>
      <c r="D25" s="434">
        <v>360</v>
      </c>
      <c r="E25" s="434">
        <v>13.97</v>
      </c>
      <c r="F25" s="437">
        <f t="shared" si="0"/>
        <v>5029.2</v>
      </c>
      <c r="G25" s="434">
        <v>360.00300000000004</v>
      </c>
      <c r="H25" s="434">
        <v>5029.2019100000007</v>
      </c>
      <c r="I25" s="422">
        <f>IF(F25=0,0,H25/F25)</f>
        <v>1.0000003797820729</v>
      </c>
      <c r="J25" s="423"/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3"/>
      <c r="AA25" s="423"/>
      <c r="AB25" s="423"/>
      <c r="AC25" s="423"/>
      <c r="AD25" s="423"/>
      <c r="AE25" s="423"/>
      <c r="AF25" s="423"/>
      <c r="AG25" s="423"/>
      <c r="AH25" s="423"/>
      <c r="AI25" s="423"/>
      <c r="AJ25" s="423"/>
      <c r="AK25" s="423"/>
      <c r="AL25" s="423"/>
      <c r="AM25" s="423"/>
      <c r="AN25" s="423"/>
      <c r="AO25" s="423"/>
      <c r="AP25" s="423"/>
      <c r="AQ25" s="423"/>
      <c r="AR25" s="423"/>
      <c r="AS25" s="423"/>
      <c r="AT25" s="423"/>
      <c r="AU25" s="423"/>
      <c r="AV25" s="423"/>
      <c r="AW25" s="423"/>
      <c r="AX25" s="423"/>
      <c r="AY25" s="423"/>
      <c r="AZ25" s="423"/>
      <c r="BA25" s="423"/>
      <c r="BB25" s="423"/>
      <c r="BC25" s="423"/>
      <c r="BD25" s="423"/>
      <c r="BE25" s="423"/>
      <c r="BF25" s="423"/>
      <c r="BG25" s="423"/>
      <c r="BH25" s="423"/>
      <c r="BI25" s="423"/>
      <c r="BJ25" s="423"/>
      <c r="BK25" s="423"/>
      <c r="BL25" s="423"/>
      <c r="BM25" s="423"/>
      <c r="BN25" s="423"/>
      <c r="BO25" s="423"/>
      <c r="BP25" s="423"/>
      <c r="BQ25" s="423"/>
      <c r="BR25" s="423"/>
      <c r="BS25" s="423"/>
      <c r="BT25" s="423"/>
      <c r="BU25" s="423"/>
      <c r="BV25" s="423"/>
      <c r="BW25" s="423"/>
      <c r="BX25" s="423"/>
      <c r="BY25" s="423"/>
      <c r="BZ25" s="423"/>
      <c r="CA25" s="423"/>
      <c r="CB25" s="423"/>
      <c r="CC25" s="423"/>
      <c r="CD25" s="423"/>
      <c r="CE25" s="423"/>
      <c r="CF25" s="423"/>
      <c r="CG25" s="423"/>
      <c r="CH25" s="423"/>
      <c r="CI25" s="423"/>
      <c r="CJ25" s="423"/>
      <c r="CK25" s="423"/>
      <c r="CL25" s="423"/>
      <c r="CM25" s="423"/>
      <c r="CN25" s="423"/>
      <c r="CO25" s="423"/>
      <c r="CP25" s="423"/>
      <c r="CQ25" s="423"/>
      <c r="CR25" s="423"/>
      <c r="CS25" s="423"/>
      <c r="CT25" s="423"/>
      <c r="CU25" s="423"/>
      <c r="CV25" s="423"/>
      <c r="CW25" s="423"/>
      <c r="CX25" s="423"/>
      <c r="CY25" s="423"/>
      <c r="CZ25" s="423"/>
      <c r="DA25" s="423"/>
      <c r="DB25" s="423"/>
      <c r="DC25" s="423"/>
      <c r="DD25" s="423"/>
      <c r="DE25" s="423"/>
      <c r="DF25" s="423"/>
      <c r="DG25" s="423"/>
      <c r="DH25" s="423"/>
      <c r="DI25" s="423"/>
      <c r="DJ25" s="423"/>
      <c r="DK25" s="423"/>
      <c r="DL25" s="423"/>
      <c r="DM25" s="423"/>
      <c r="DN25" s="423"/>
      <c r="DO25" s="423"/>
      <c r="DP25" s="423"/>
      <c r="DQ25" s="423"/>
      <c r="DR25" s="423"/>
      <c r="DS25" s="423"/>
      <c r="DT25" s="423"/>
      <c r="DU25" s="423"/>
      <c r="DV25" s="423"/>
      <c r="DW25" s="423"/>
      <c r="DX25" s="423"/>
      <c r="DY25" s="423"/>
      <c r="DZ25" s="423"/>
      <c r="EA25" s="423"/>
      <c r="EB25" s="423"/>
      <c r="EC25" s="423"/>
      <c r="ED25" s="423"/>
      <c r="EE25" s="423"/>
      <c r="EF25" s="423"/>
      <c r="EG25" s="423"/>
      <c r="EH25" s="423"/>
      <c r="EI25" s="423"/>
      <c r="EJ25" s="423"/>
      <c r="EK25" s="423"/>
      <c r="EL25" s="423"/>
      <c r="EM25" s="423"/>
      <c r="EN25" s="423"/>
      <c r="EO25" s="423"/>
      <c r="EP25" s="423"/>
      <c r="EQ25" s="423"/>
      <c r="ER25" s="423"/>
      <c r="ES25" s="423"/>
      <c r="ET25" s="423"/>
      <c r="EU25" s="423"/>
      <c r="EV25" s="423"/>
      <c r="EW25" s="423"/>
      <c r="EX25" s="423"/>
      <c r="EY25" s="423"/>
      <c r="EZ25" s="423"/>
      <c r="FA25" s="423"/>
      <c r="FB25" s="423"/>
      <c r="FC25" s="423"/>
      <c r="FD25" s="423"/>
      <c r="FE25" s="423"/>
      <c r="FF25" s="423"/>
      <c r="FG25" s="423"/>
      <c r="FH25" s="423"/>
      <c r="FI25" s="423"/>
      <c r="FJ25" s="423"/>
      <c r="FK25" s="423"/>
      <c r="FL25" s="423"/>
      <c r="FM25" s="423"/>
      <c r="FN25" s="423"/>
      <c r="FO25" s="423"/>
      <c r="FP25" s="423"/>
      <c r="FQ25" s="423"/>
      <c r="FR25" s="423"/>
      <c r="FS25" s="423"/>
      <c r="FT25" s="423"/>
      <c r="FU25" s="423"/>
      <c r="FV25" s="423"/>
      <c r="FW25" s="423"/>
      <c r="FX25" s="423"/>
      <c r="FY25" s="423"/>
      <c r="FZ25" s="423"/>
      <c r="GA25" s="423"/>
      <c r="GB25" s="423"/>
      <c r="GC25" s="423"/>
      <c r="GD25" s="423"/>
      <c r="GE25" s="423"/>
      <c r="GF25" s="423"/>
      <c r="GG25" s="423"/>
      <c r="GH25" s="423"/>
      <c r="GI25" s="423"/>
      <c r="GJ25" s="423"/>
      <c r="GK25" s="423"/>
      <c r="GL25" s="423"/>
      <c r="GM25" s="423"/>
      <c r="GN25" s="423"/>
      <c r="GO25" s="423"/>
      <c r="GP25" s="423"/>
      <c r="GQ25" s="423"/>
      <c r="GR25" s="423"/>
      <c r="GS25" s="423"/>
      <c r="GT25" s="423"/>
      <c r="GU25" s="423"/>
      <c r="GV25" s="423"/>
      <c r="GW25" s="423"/>
      <c r="GX25" s="423"/>
      <c r="GY25" s="423"/>
      <c r="GZ25" s="423"/>
      <c r="HA25" s="423"/>
      <c r="HB25" s="423"/>
      <c r="HC25" s="423"/>
      <c r="HD25" s="423"/>
      <c r="HE25" s="423"/>
      <c r="HF25" s="423"/>
      <c r="HG25" s="423"/>
      <c r="HH25" s="423"/>
      <c r="HI25" s="423"/>
      <c r="HJ25" s="423"/>
      <c r="HK25" s="423"/>
      <c r="HL25" s="423"/>
      <c r="HM25" s="423"/>
      <c r="HN25" s="423"/>
      <c r="HO25" s="423"/>
      <c r="HP25" s="423"/>
      <c r="HQ25" s="423"/>
      <c r="HR25" s="423"/>
      <c r="HS25" s="423"/>
      <c r="HT25" s="423"/>
      <c r="HU25" s="423"/>
      <c r="HV25" s="423"/>
      <c r="HW25" s="423"/>
      <c r="HX25" s="423"/>
      <c r="HY25" s="423"/>
      <c r="HZ25" s="423"/>
      <c r="IA25" s="423"/>
      <c r="IB25" s="423"/>
      <c r="IC25" s="423"/>
      <c r="ID25" s="423"/>
      <c r="IE25" s="423"/>
      <c r="IF25" s="423"/>
      <c r="IG25" s="423"/>
      <c r="IH25" s="423"/>
      <c r="II25" s="423"/>
      <c r="IJ25" s="423"/>
      <c r="IK25" s="423"/>
      <c r="IL25" s="423"/>
      <c r="IM25" s="423"/>
      <c r="IN25" s="423"/>
      <c r="IO25" s="423"/>
      <c r="IP25" s="423"/>
      <c r="IQ25" s="423"/>
      <c r="IR25" s="423"/>
      <c r="IS25" s="423"/>
      <c r="IT25" s="423"/>
      <c r="IU25" s="423"/>
      <c r="IV25" s="423"/>
      <c r="IW25" s="423"/>
      <c r="IX25" s="423"/>
      <c r="IY25" s="423"/>
      <c r="IZ25" s="423"/>
      <c r="JA25" s="423"/>
      <c r="JB25" s="423"/>
      <c r="JC25" s="423"/>
      <c r="JD25" s="423"/>
      <c r="JE25" s="423"/>
      <c r="JF25" s="423"/>
      <c r="JG25" s="423"/>
      <c r="JH25" s="423"/>
      <c r="JI25" s="423"/>
      <c r="JJ25" s="423"/>
      <c r="JK25" s="423"/>
      <c r="JL25" s="423"/>
      <c r="JM25" s="423"/>
      <c r="JN25" s="423"/>
      <c r="JO25" s="423"/>
      <c r="JP25" s="423"/>
      <c r="JQ25" s="423"/>
      <c r="JR25" s="423"/>
      <c r="JS25" s="423"/>
      <c r="JT25" s="423"/>
      <c r="JU25" s="423"/>
      <c r="JV25" s="423"/>
      <c r="JW25" s="423"/>
      <c r="JX25" s="423"/>
      <c r="JY25" s="423"/>
      <c r="JZ25" s="423"/>
      <c r="KA25" s="423"/>
      <c r="KB25" s="423"/>
      <c r="KC25" s="423"/>
      <c r="KD25" s="423"/>
      <c r="KE25" s="423"/>
      <c r="KF25" s="423"/>
      <c r="KG25" s="423"/>
      <c r="KH25" s="423"/>
      <c r="KI25" s="423"/>
      <c r="KJ25" s="423"/>
      <c r="KK25" s="423"/>
      <c r="KL25" s="423"/>
      <c r="KM25" s="423"/>
      <c r="KN25" s="423"/>
      <c r="KO25" s="423"/>
      <c r="KP25" s="423"/>
      <c r="KQ25" s="423"/>
      <c r="KR25" s="423"/>
      <c r="KS25" s="423"/>
      <c r="KT25" s="423"/>
      <c r="KU25" s="423"/>
      <c r="KV25" s="423"/>
      <c r="KW25" s="423"/>
      <c r="KX25" s="423"/>
      <c r="KY25" s="423"/>
      <c r="KZ25" s="423"/>
      <c r="LA25" s="423"/>
      <c r="LB25" s="423"/>
      <c r="LC25" s="423"/>
      <c r="LD25" s="423"/>
      <c r="LE25" s="423"/>
      <c r="LF25" s="423"/>
      <c r="LG25" s="423"/>
      <c r="LH25" s="423"/>
      <c r="LI25" s="423"/>
      <c r="LJ25" s="423"/>
      <c r="LK25" s="423"/>
      <c r="LL25" s="423"/>
      <c r="LM25" s="423"/>
      <c r="LN25" s="423"/>
      <c r="LO25" s="423"/>
      <c r="LP25" s="423"/>
      <c r="LQ25" s="423"/>
      <c r="LR25" s="423"/>
      <c r="LS25" s="423"/>
      <c r="LT25" s="423"/>
      <c r="LU25" s="423"/>
      <c r="LV25" s="423"/>
      <c r="LW25" s="423"/>
      <c r="LX25" s="423"/>
      <c r="LY25" s="423"/>
      <c r="LZ25" s="423"/>
      <c r="MA25" s="423"/>
      <c r="MB25" s="423"/>
      <c r="MC25" s="423"/>
      <c r="MD25" s="423"/>
      <c r="ME25" s="423"/>
      <c r="MF25" s="423"/>
      <c r="MG25" s="423"/>
      <c r="MH25" s="423"/>
      <c r="MI25" s="423"/>
      <c r="MJ25" s="423"/>
      <c r="MK25" s="423"/>
      <c r="ML25" s="423"/>
      <c r="MM25" s="423"/>
      <c r="MN25" s="423"/>
      <c r="MO25" s="423"/>
      <c r="MP25" s="423"/>
      <c r="MQ25" s="423"/>
      <c r="MR25" s="423"/>
      <c r="MS25" s="423"/>
      <c r="MT25" s="423"/>
      <c r="MU25" s="423"/>
      <c r="MV25" s="423"/>
      <c r="MW25" s="423"/>
      <c r="MX25" s="423"/>
      <c r="MY25" s="423"/>
      <c r="MZ25" s="423"/>
      <c r="NA25" s="423"/>
      <c r="NB25" s="423"/>
      <c r="NC25" s="423"/>
      <c r="ND25" s="423"/>
      <c r="NE25" s="423"/>
      <c r="NF25" s="423"/>
      <c r="NG25" s="423"/>
      <c r="NH25" s="423"/>
      <c r="NI25" s="423"/>
      <c r="NJ25" s="423"/>
      <c r="NK25" s="423"/>
      <c r="NL25" s="423"/>
      <c r="NM25" s="423"/>
      <c r="NN25" s="423"/>
      <c r="NO25" s="423"/>
      <c r="NP25" s="423"/>
      <c r="NQ25" s="423"/>
      <c r="NR25" s="423"/>
      <c r="NS25" s="423"/>
      <c r="NT25" s="423"/>
      <c r="NU25" s="423"/>
      <c r="NV25" s="423"/>
      <c r="NW25" s="423"/>
      <c r="NX25" s="423"/>
      <c r="NY25" s="423"/>
      <c r="NZ25" s="423"/>
      <c r="OA25" s="423"/>
      <c r="OB25" s="423"/>
      <c r="OC25" s="423"/>
      <c r="OD25" s="423"/>
      <c r="OE25" s="423"/>
      <c r="OF25" s="423"/>
      <c r="OG25" s="423"/>
      <c r="OH25" s="423"/>
      <c r="OI25" s="423"/>
      <c r="OJ25" s="423"/>
      <c r="OK25" s="423"/>
      <c r="OL25" s="423"/>
      <c r="OM25" s="423"/>
      <c r="ON25" s="423"/>
      <c r="OO25" s="423"/>
      <c r="OP25" s="423"/>
      <c r="OQ25" s="423"/>
      <c r="OR25" s="423"/>
      <c r="OS25" s="423"/>
      <c r="OT25" s="423"/>
      <c r="OU25" s="423"/>
      <c r="OV25" s="423"/>
      <c r="OW25" s="423"/>
      <c r="OX25" s="423"/>
      <c r="OY25" s="423"/>
      <c r="OZ25" s="423"/>
      <c r="PA25" s="423"/>
      <c r="PB25" s="423"/>
      <c r="PC25" s="423"/>
      <c r="PD25" s="423"/>
      <c r="PE25" s="423"/>
      <c r="PF25" s="423"/>
      <c r="PG25" s="423"/>
      <c r="PH25" s="423"/>
      <c r="PI25" s="423"/>
      <c r="PJ25" s="423"/>
      <c r="PK25" s="423"/>
      <c r="PL25" s="423"/>
      <c r="PM25" s="423"/>
      <c r="PN25" s="423"/>
      <c r="PO25" s="423"/>
      <c r="PP25" s="423"/>
      <c r="PQ25" s="423"/>
      <c r="PR25" s="423"/>
      <c r="PS25" s="423"/>
      <c r="PT25" s="423"/>
      <c r="PU25" s="423"/>
      <c r="PV25" s="423"/>
      <c r="PW25" s="423"/>
      <c r="PX25" s="423"/>
      <c r="PY25" s="423"/>
      <c r="PZ25" s="423"/>
      <c r="QA25" s="423"/>
      <c r="QB25" s="423"/>
      <c r="QC25" s="423"/>
      <c r="QD25" s="423"/>
      <c r="QE25" s="423"/>
      <c r="QF25" s="423"/>
      <c r="QG25" s="423"/>
      <c r="QH25" s="423"/>
      <c r="QI25" s="423"/>
      <c r="QJ25" s="423"/>
      <c r="QK25" s="423"/>
      <c r="QL25" s="423"/>
      <c r="QM25" s="423"/>
      <c r="QN25" s="423"/>
      <c r="QO25" s="423"/>
      <c r="QP25" s="423"/>
      <c r="QQ25" s="423"/>
      <c r="QR25" s="423"/>
      <c r="QS25" s="423"/>
      <c r="QT25" s="423"/>
      <c r="QU25" s="423"/>
      <c r="QV25" s="423"/>
      <c r="QW25" s="423"/>
      <c r="QX25" s="423"/>
      <c r="QY25" s="423"/>
      <c r="QZ25" s="423"/>
      <c r="RA25" s="423"/>
      <c r="RB25" s="423"/>
      <c r="RC25" s="423"/>
      <c r="RD25" s="423"/>
      <c r="RE25" s="423"/>
      <c r="RF25" s="423"/>
      <c r="RG25" s="423"/>
      <c r="RH25" s="423"/>
      <c r="RI25" s="423"/>
      <c r="RJ25" s="423"/>
      <c r="RK25" s="423"/>
      <c r="RL25" s="423"/>
      <c r="RM25" s="423"/>
      <c r="RN25" s="423"/>
      <c r="RO25" s="423"/>
      <c r="RP25" s="423"/>
      <c r="RQ25" s="423"/>
      <c r="RR25" s="423"/>
      <c r="RS25" s="423"/>
      <c r="RT25" s="423"/>
      <c r="RU25" s="423"/>
      <c r="RV25" s="423"/>
      <c r="RW25" s="423"/>
      <c r="RX25" s="423"/>
      <c r="RY25" s="423"/>
      <c r="RZ25" s="423"/>
      <c r="SA25" s="423"/>
      <c r="SB25" s="423"/>
      <c r="SC25" s="423"/>
      <c r="SD25" s="423"/>
      <c r="SE25" s="423"/>
      <c r="SF25" s="423"/>
      <c r="SG25" s="423"/>
      <c r="SH25" s="423"/>
      <c r="SI25" s="423"/>
      <c r="SJ25" s="423"/>
      <c r="SK25" s="423"/>
      <c r="SL25" s="423"/>
      <c r="SM25" s="423"/>
      <c r="SN25" s="423"/>
      <c r="SO25" s="423"/>
      <c r="SP25" s="423"/>
      <c r="SQ25" s="423"/>
      <c r="SR25" s="423"/>
      <c r="SS25" s="423"/>
      <c r="ST25" s="423"/>
      <c r="SU25" s="423"/>
      <c r="SV25" s="423"/>
      <c r="SW25" s="423"/>
      <c r="SX25" s="423"/>
      <c r="SY25" s="423"/>
      <c r="SZ25" s="423"/>
      <c r="TA25" s="423"/>
      <c r="TB25" s="423"/>
      <c r="TC25" s="423"/>
      <c r="TD25" s="423"/>
      <c r="TE25" s="423"/>
      <c r="TF25" s="423"/>
      <c r="TG25" s="423"/>
      <c r="TH25" s="423"/>
      <c r="TI25" s="423"/>
      <c r="TJ25" s="423"/>
      <c r="TK25" s="423"/>
      <c r="TL25" s="423"/>
      <c r="TM25" s="423"/>
      <c r="TN25" s="423"/>
      <c r="TO25" s="423"/>
      <c r="TP25" s="423"/>
      <c r="TQ25" s="423"/>
      <c r="TR25" s="423"/>
      <c r="TS25" s="423"/>
      <c r="TT25" s="423"/>
      <c r="TU25" s="423"/>
      <c r="TV25" s="423"/>
      <c r="TW25" s="423"/>
      <c r="TX25" s="423"/>
      <c r="TY25" s="423"/>
      <c r="TZ25" s="423"/>
      <c r="UA25" s="423"/>
      <c r="UB25" s="423"/>
      <c r="UC25" s="423"/>
      <c r="UD25" s="423"/>
      <c r="UE25" s="423"/>
      <c r="UF25" s="423"/>
      <c r="UG25" s="423"/>
      <c r="UH25" s="423"/>
      <c r="UI25" s="423"/>
      <c r="UJ25" s="423"/>
      <c r="UK25" s="423"/>
      <c r="UL25" s="423"/>
      <c r="UM25" s="423"/>
      <c r="UN25" s="423"/>
      <c r="UO25" s="423"/>
      <c r="UP25" s="423"/>
      <c r="UQ25" s="423"/>
      <c r="UR25" s="423"/>
      <c r="US25" s="423"/>
      <c r="UT25" s="423"/>
      <c r="UU25" s="423"/>
      <c r="UV25" s="423"/>
      <c r="UW25" s="423"/>
      <c r="UX25" s="423"/>
      <c r="UY25" s="423"/>
      <c r="UZ25" s="423"/>
      <c r="VA25" s="423"/>
      <c r="VB25" s="423"/>
      <c r="VC25" s="423"/>
      <c r="VD25" s="423"/>
      <c r="VE25" s="423"/>
      <c r="VF25" s="423"/>
      <c r="VG25" s="423"/>
      <c r="VH25" s="423"/>
      <c r="VI25" s="423"/>
      <c r="VJ25" s="423"/>
      <c r="VK25" s="423"/>
      <c r="VL25" s="423"/>
      <c r="VM25" s="423"/>
      <c r="VN25" s="423"/>
      <c r="VO25" s="423"/>
      <c r="VP25" s="423"/>
      <c r="VQ25" s="423"/>
      <c r="VR25" s="423"/>
      <c r="VS25" s="423"/>
      <c r="VT25" s="423"/>
      <c r="VU25" s="423"/>
      <c r="VV25" s="423"/>
      <c r="VW25" s="423"/>
      <c r="VX25" s="423"/>
      <c r="VY25" s="423"/>
      <c r="VZ25" s="423"/>
      <c r="WA25" s="423"/>
      <c r="WB25" s="423"/>
      <c r="WC25" s="423"/>
      <c r="WD25" s="423"/>
    </row>
    <row r="26" spans="1:602" s="424" customFormat="1" ht="15.75" x14ac:dyDescent="0.2">
      <c r="A26" s="435" t="s">
        <v>364</v>
      </c>
      <c r="B26" s="469" t="s">
        <v>365</v>
      </c>
      <c r="C26" s="434" t="s">
        <v>35</v>
      </c>
      <c r="D26" s="434">
        <v>126</v>
      </c>
      <c r="E26" s="434">
        <v>49.9</v>
      </c>
      <c r="F26" s="437">
        <f t="shared" si="0"/>
        <v>6287.4</v>
      </c>
      <c r="G26" s="434">
        <v>126.00209999999998</v>
      </c>
      <c r="H26" s="434">
        <v>6287.4047899999987</v>
      </c>
      <c r="I26" s="422">
        <f>IF(F26=0,0,H26/F26)</f>
        <v>1.0000007618411424</v>
      </c>
      <c r="J26" s="423"/>
      <c r="K26" s="423"/>
      <c r="L26" s="423"/>
      <c r="M26" s="423"/>
      <c r="N26" s="423"/>
      <c r="O26" s="423"/>
      <c r="P26" s="423"/>
      <c r="Q26" s="423"/>
      <c r="R26" s="423"/>
      <c r="S26" s="423"/>
      <c r="T26" s="423"/>
      <c r="U26" s="423"/>
      <c r="V26" s="423"/>
      <c r="W26" s="423"/>
      <c r="X26" s="423"/>
      <c r="Y26" s="423"/>
      <c r="Z26" s="423"/>
      <c r="AA26" s="423"/>
      <c r="AB26" s="423"/>
      <c r="AC26" s="423"/>
      <c r="AD26" s="423"/>
      <c r="AE26" s="423"/>
      <c r="AF26" s="423"/>
      <c r="AG26" s="423"/>
      <c r="AH26" s="423"/>
      <c r="AI26" s="423"/>
      <c r="AJ26" s="423"/>
      <c r="AK26" s="423"/>
      <c r="AL26" s="423"/>
      <c r="AM26" s="423"/>
      <c r="AN26" s="423"/>
      <c r="AO26" s="423"/>
      <c r="AP26" s="423"/>
      <c r="AQ26" s="423"/>
      <c r="AR26" s="423"/>
      <c r="AS26" s="423"/>
      <c r="AT26" s="423"/>
      <c r="AU26" s="423"/>
      <c r="AV26" s="423"/>
      <c r="AW26" s="423"/>
      <c r="AX26" s="423"/>
      <c r="AY26" s="423"/>
      <c r="AZ26" s="423"/>
      <c r="BA26" s="423"/>
      <c r="BB26" s="423"/>
      <c r="BC26" s="423"/>
      <c r="BD26" s="423"/>
      <c r="BE26" s="423"/>
      <c r="BF26" s="423"/>
      <c r="BG26" s="423"/>
      <c r="BH26" s="423"/>
      <c r="BI26" s="423"/>
      <c r="BJ26" s="423"/>
      <c r="BK26" s="423"/>
      <c r="BL26" s="423"/>
      <c r="BM26" s="423"/>
      <c r="BN26" s="423"/>
      <c r="BO26" s="423"/>
      <c r="BP26" s="423"/>
      <c r="BQ26" s="423"/>
      <c r="BR26" s="423"/>
      <c r="BS26" s="423"/>
      <c r="BT26" s="423"/>
      <c r="BU26" s="423"/>
      <c r="BV26" s="423"/>
      <c r="BW26" s="423"/>
      <c r="BX26" s="423"/>
      <c r="BY26" s="423"/>
      <c r="BZ26" s="423"/>
      <c r="CA26" s="423"/>
      <c r="CB26" s="423"/>
      <c r="CC26" s="423"/>
      <c r="CD26" s="423"/>
      <c r="CE26" s="423"/>
      <c r="CF26" s="423"/>
      <c r="CG26" s="423"/>
      <c r="CH26" s="423"/>
      <c r="CI26" s="423"/>
      <c r="CJ26" s="423"/>
      <c r="CK26" s="423"/>
      <c r="CL26" s="423"/>
      <c r="CM26" s="423"/>
      <c r="CN26" s="423"/>
      <c r="CO26" s="423"/>
      <c r="CP26" s="423"/>
      <c r="CQ26" s="423"/>
      <c r="CR26" s="423"/>
      <c r="CS26" s="423"/>
      <c r="CT26" s="423"/>
      <c r="CU26" s="423"/>
      <c r="CV26" s="423"/>
      <c r="CW26" s="423"/>
      <c r="CX26" s="423"/>
      <c r="CY26" s="423"/>
      <c r="CZ26" s="423"/>
      <c r="DA26" s="423"/>
      <c r="DB26" s="423"/>
      <c r="DC26" s="423"/>
      <c r="DD26" s="423"/>
      <c r="DE26" s="423"/>
      <c r="DF26" s="423"/>
      <c r="DG26" s="423"/>
      <c r="DH26" s="423"/>
      <c r="DI26" s="423"/>
      <c r="DJ26" s="423"/>
      <c r="DK26" s="423"/>
      <c r="DL26" s="423"/>
      <c r="DM26" s="423"/>
      <c r="DN26" s="423"/>
      <c r="DO26" s="423"/>
      <c r="DP26" s="423"/>
      <c r="DQ26" s="423"/>
      <c r="DR26" s="423"/>
      <c r="DS26" s="423"/>
      <c r="DT26" s="423"/>
      <c r="DU26" s="423"/>
      <c r="DV26" s="423"/>
      <c r="DW26" s="423"/>
      <c r="DX26" s="423"/>
      <c r="DY26" s="423"/>
      <c r="DZ26" s="423"/>
      <c r="EA26" s="423"/>
      <c r="EB26" s="423"/>
      <c r="EC26" s="423"/>
      <c r="ED26" s="423"/>
      <c r="EE26" s="423"/>
      <c r="EF26" s="423"/>
      <c r="EG26" s="423"/>
      <c r="EH26" s="423"/>
      <c r="EI26" s="423"/>
      <c r="EJ26" s="423"/>
      <c r="EK26" s="423"/>
      <c r="EL26" s="423"/>
      <c r="EM26" s="423"/>
      <c r="EN26" s="423"/>
      <c r="EO26" s="423"/>
      <c r="EP26" s="423"/>
      <c r="EQ26" s="423"/>
      <c r="ER26" s="423"/>
      <c r="ES26" s="423"/>
      <c r="ET26" s="423"/>
      <c r="EU26" s="423"/>
      <c r="EV26" s="423"/>
      <c r="EW26" s="423"/>
      <c r="EX26" s="423"/>
      <c r="EY26" s="423"/>
      <c r="EZ26" s="423"/>
      <c r="FA26" s="423"/>
      <c r="FB26" s="423"/>
      <c r="FC26" s="423"/>
      <c r="FD26" s="423"/>
      <c r="FE26" s="423"/>
      <c r="FF26" s="423"/>
      <c r="FG26" s="423"/>
      <c r="FH26" s="423"/>
      <c r="FI26" s="423"/>
      <c r="FJ26" s="423"/>
      <c r="FK26" s="423"/>
      <c r="FL26" s="423"/>
      <c r="FM26" s="423"/>
      <c r="FN26" s="423"/>
      <c r="FO26" s="423"/>
      <c r="FP26" s="423"/>
      <c r="FQ26" s="423"/>
      <c r="FR26" s="423"/>
      <c r="FS26" s="423"/>
      <c r="FT26" s="423"/>
      <c r="FU26" s="423"/>
      <c r="FV26" s="423"/>
      <c r="FW26" s="423"/>
      <c r="FX26" s="423"/>
      <c r="FY26" s="423"/>
      <c r="FZ26" s="423"/>
      <c r="GA26" s="423"/>
      <c r="GB26" s="423"/>
      <c r="GC26" s="423"/>
      <c r="GD26" s="423"/>
      <c r="GE26" s="423"/>
      <c r="GF26" s="423"/>
      <c r="GG26" s="423"/>
      <c r="GH26" s="423"/>
      <c r="GI26" s="423"/>
      <c r="GJ26" s="423"/>
      <c r="GK26" s="423"/>
      <c r="GL26" s="423"/>
      <c r="GM26" s="423"/>
      <c r="GN26" s="423"/>
      <c r="GO26" s="423"/>
      <c r="GP26" s="423"/>
      <c r="GQ26" s="423"/>
      <c r="GR26" s="423"/>
      <c r="GS26" s="423"/>
      <c r="GT26" s="423"/>
      <c r="GU26" s="423"/>
      <c r="GV26" s="423"/>
      <c r="GW26" s="423"/>
      <c r="GX26" s="423"/>
      <c r="GY26" s="423"/>
      <c r="GZ26" s="423"/>
      <c r="HA26" s="423"/>
      <c r="HB26" s="423"/>
      <c r="HC26" s="423"/>
      <c r="HD26" s="423"/>
      <c r="HE26" s="423"/>
      <c r="HF26" s="423"/>
      <c r="HG26" s="423"/>
      <c r="HH26" s="423"/>
      <c r="HI26" s="423"/>
      <c r="HJ26" s="423"/>
      <c r="HK26" s="423"/>
      <c r="HL26" s="423"/>
      <c r="HM26" s="423"/>
      <c r="HN26" s="423"/>
      <c r="HO26" s="423"/>
      <c r="HP26" s="423"/>
      <c r="HQ26" s="423"/>
      <c r="HR26" s="423"/>
      <c r="HS26" s="423"/>
      <c r="HT26" s="423"/>
      <c r="HU26" s="423"/>
      <c r="HV26" s="423"/>
      <c r="HW26" s="423"/>
      <c r="HX26" s="423"/>
      <c r="HY26" s="423"/>
      <c r="HZ26" s="423"/>
      <c r="IA26" s="423"/>
      <c r="IB26" s="423"/>
      <c r="IC26" s="423"/>
      <c r="ID26" s="423"/>
      <c r="IE26" s="423"/>
      <c r="IF26" s="423"/>
      <c r="IG26" s="423"/>
      <c r="IH26" s="423"/>
      <c r="II26" s="423"/>
      <c r="IJ26" s="423"/>
      <c r="IK26" s="423"/>
      <c r="IL26" s="423"/>
      <c r="IM26" s="423"/>
      <c r="IN26" s="423"/>
      <c r="IO26" s="423"/>
      <c r="IP26" s="423"/>
      <c r="IQ26" s="423"/>
      <c r="IR26" s="423"/>
      <c r="IS26" s="423"/>
      <c r="IT26" s="423"/>
      <c r="IU26" s="423"/>
      <c r="IV26" s="423"/>
      <c r="IW26" s="423"/>
      <c r="IX26" s="423"/>
      <c r="IY26" s="423"/>
      <c r="IZ26" s="423"/>
      <c r="JA26" s="423"/>
      <c r="JB26" s="423"/>
      <c r="JC26" s="423"/>
      <c r="JD26" s="423"/>
      <c r="JE26" s="423"/>
      <c r="JF26" s="423"/>
      <c r="JG26" s="423"/>
      <c r="JH26" s="423"/>
      <c r="JI26" s="423"/>
      <c r="JJ26" s="423"/>
      <c r="JK26" s="423"/>
      <c r="JL26" s="423"/>
      <c r="JM26" s="423"/>
      <c r="JN26" s="423"/>
      <c r="JO26" s="423"/>
      <c r="JP26" s="423"/>
      <c r="JQ26" s="423"/>
      <c r="JR26" s="423"/>
      <c r="JS26" s="423"/>
      <c r="JT26" s="423"/>
      <c r="JU26" s="423"/>
      <c r="JV26" s="423"/>
      <c r="JW26" s="423"/>
      <c r="JX26" s="423"/>
      <c r="JY26" s="423"/>
      <c r="JZ26" s="423"/>
      <c r="KA26" s="423"/>
      <c r="KB26" s="423"/>
      <c r="KC26" s="423"/>
      <c r="KD26" s="423"/>
      <c r="KE26" s="423"/>
      <c r="KF26" s="423"/>
      <c r="KG26" s="423"/>
      <c r="KH26" s="423"/>
      <c r="KI26" s="423"/>
      <c r="KJ26" s="423"/>
      <c r="KK26" s="423"/>
      <c r="KL26" s="423"/>
      <c r="KM26" s="423"/>
      <c r="KN26" s="423"/>
      <c r="KO26" s="423"/>
      <c r="KP26" s="423"/>
      <c r="KQ26" s="423"/>
      <c r="KR26" s="423"/>
      <c r="KS26" s="423"/>
      <c r="KT26" s="423"/>
      <c r="KU26" s="423"/>
      <c r="KV26" s="423"/>
      <c r="KW26" s="423"/>
      <c r="KX26" s="423"/>
      <c r="KY26" s="423"/>
      <c r="KZ26" s="423"/>
      <c r="LA26" s="423"/>
      <c r="LB26" s="423"/>
      <c r="LC26" s="423"/>
      <c r="LD26" s="423"/>
      <c r="LE26" s="423"/>
      <c r="LF26" s="423"/>
      <c r="LG26" s="423"/>
      <c r="LH26" s="423"/>
      <c r="LI26" s="423"/>
      <c r="LJ26" s="423"/>
      <c r="LK26" s="423"/>
      <c r="LL26" s="423"/>
      <c r="LM26" s="423"/>
      <c r="LN26" s="423"/>
      <c r="LO26" s="423"/>
      <c r="LP26" s="423"/>
      <c r="LQ26" s="423"/>
      <c r="LR26" s="423"/>
      <c r="LS26" s="423"/>
      <c r="LT26" s="423"/>
      <c r="LU26" s="423"/>
      <c r="LV26" s="423"/>
      <c r="LW26" s="423"/>
      <c r="LX26" s="423"/>
      <c r="LY26" s="423"/>
      <c r="LZ26" s="423"/>
      <c r="MA26" s="423"/>
      <c r="MB26" s="423"/>
      <c r="MC26" s="423"/>
      <c r="MD26" s="423"/>
      <c r="ME26" s="423"/>
      <c r="MF26" s="423"/>
      <c r="MG26" s="423"/>
      <c r="MH26" s="423"/>
      <c r="MI26" s="423"/>
      <c r="MJ26" s="423"/>
      <c r="MK26" s="423"/>
      <c r="ML26" s="423"/>
      <c r="MM26" s="423"/>
      <c r="MN26" s="423"/>
      <c r="MO26" s="423"/>
      <c r="MP26" s="423"/>
      <c r="MQ26" s="423"/>
      <c r="MR26" s="423"/>
      <c r="MS26" s="423"/>
      <c r="MT26" s="423"/>
      <c r="MU26" s="423"/>
      <c r="MV26" s="423"/>
      <c r="MW26" s="423"/>
      <c r="MX26" s="423"/>
      <c r="MY26" s="423"/>
      <c r="MZ26" s="423"/>
      <c r="NA26" s="423"/>
      <c r="NB26" s="423"/>
      <c r="NC26" s="423"/>
      <c r="ND26" s="423"/>
      <c r="NE26" s="423"/>
      <c r="NF26" s="423"/>
      <c r="NG26" s="423"/>
      <c r="NH26" s="423"/>
      <c r="NI26" s="423"/>
      <c r="NJ26" s="423"/>
      <c r="NK26" s="423"/>
      <c r="NL26" s="423"/>
      <c r="NM26" s="423"/>
      <c r="NN26" s="423"/>
      <c r="NO26" s="423"/>
      <c r="NP26" s="423"/>
      <c r="NQ26" s="423"/>
      <c r="NR26" s="423"/>
      <c r="NS26" s="423"/>
      <c r="NT26" s="423"/>
      <c r="NU26" s="423"/>
      <c r="NV26" s="423"/>
      <c r="NW26" s="423"/>
      <c r="NX26" s="423"/>
      <c r="NY26" s="423"/>
      <c r="NZ26" s="423"/>
      <c r="OA26" s="423"/>
      <c r="OB26" s="423"/>
      <c r="OC26" s="423"/>
      <c r="OD26" s="423"/>
      <c r="OE26" s="423"/>
      <c r="OF26" s="423"/>
      <c r="OG26" s="423"/>
      <c r="OH26" s="423"/>
      <c r="OI26" s="423"/>
      <c r="OJ26" s="423"/>
      <c r="OK26" s="423"/>
      <c r="OL26" s="423"/>
      <c r="OM26" s="423"/>
      <c r="ON26" s="423"/>
      <c r="OO26" s="423"/>
      <c r="OP26" s="423"/>
      <c r="OQ26" s="423"/>
      <c r="OR26" s="423"/>
      <c r="OS26" s="423"/>
      <c r="OT26" s="423"/>
      <c r="OU26" s="423"/>
      <c r="OV26" s="423"/>
      <c r="OW26" s="423"/>
      <c r="OX26" s="423"/>
      <c r="OY26" s="423"/>
      <c r="OZ26" s="423"/>
      <c r="PA26" s="423"/>
      <c r="PB26" s="423"/>
      <c r="PC26" s="423"/>
      <c r="PD26" s="423"/>
      <c r="PE26" s="423"/>
      <c r="PF26" s="423"/>
      <c r="PG26" s="423"/>
      <c r="PH26" s="423"/>
      <c r="PI26" s="423"/>
      <c r="PJ26" s="423"/>
      <c r="PK26" s="423"/>
      <c r="PL26" s="423"/>
      <c r="PM26" s="423"/>
      <c r="PN26" s="423"/>
      <c r="PO26" s="423"/>
      <c r="PP26" s="423"/>
      <c r="PQ26" s="423"/>
      <c r="PR26" s="423"/>
      <c r="PS26" s="423"/>
      <c r="PT26" s="423"/>
      <c r="PU26" s="423"/>
      <c r="PV26" s="423"/>
      <c r="PW26" s="423"/>
      <c r="PX26" s="423"/>
      <c r="PY26" s="423"/>
      <c r="PZ26" s="423"/>
      <c r="QA26" s="423"/>
      <c r="QB26" s="423"/>
      <c r="QC26" s="423"/>
      <c r="QD26" s="423"/>
      <c r="QE26" s="423"/>
      <c r="QF26" s="423"/>
      <c r="QG26" s="423"/>
      <c r="QH26" s="423"/>
      <c r="QI26" s="423"/>
      <c r="QJ26" s="423"/>
      <c r="QK26" s="423"/>
      <c r="QL26" s="423"/>
      <c r="QM26" s="423"/>
      <c r="QN26" s="423"/>
      <c r="QO26" s="423"/>
      <c r="QP26" s="423"/>
      <c r="QQ26" s="423"/>
      <c r="QR26" s="423"/>
      <c r="QS26" s="423"/>
      <c r="QT26" s="423"/>
      <c r="QU26" s="423"/>
      <c r="QV26" s="423"/>
      <c r="QW26" s="423"/>
      <c r="QX26" s="423"/>
      <c r="QY26" s="423"/>
      <c r="QZ26" s="423"/>
      <c r="RA26" s="423"/>
      <c r="RB26" s="423"/>
      <c r="RC26" s="423"/>
      <c r="RD26" s="423"/>
      <c r="RE26" s="423"/>
      <c r="RF26" s="423"/>
      <c r="RG26" s="423"/>
      <c r="RH26" s="423"/>
      <c r="RI26" s="423"/>
      <c r="RJ26" s="423"/>
      <c r="RK26" s="423"/>
      <c r="RL26" s="423"/>
      <c r="RM26" s="423"/>
      <c r="RN26" s="423"/>
      <c r="RO26" s="423"/>
      <c r="RP26" s="423"/>
      <c r="RQ26" s="423"/>
      <c r="RR26" s="423"/>
      <c r="RS26" s="423"/>
      <c r="RT26" s="423"/>
      <c r="RU26" s="423"/>
      <c r="RV26" s="423"/>
      <c r="RW26" s="423"/>
      <c r="RX26" s="423"/>
      <c r="RY26" s="423"/>
      <c r="RZ26" s="423"/>
      <c r="SA26" s="423"/>
      <c r="SB26" s="423"/>
      <c r="SC26" s="423"/>
      <c r="SD26" s="423"/>
      <c r="SE26" s="423"/>
      <c r="SF26" s="423"/>
      <c r="SG26" s="423"/>
      <c r="SH26" s="423"/>
      <c r="SI26" s="423"/>
      <c r="SJ26" s="423"/>
      <c r="SK26" s="423"/>
      <c r="SL26" s="423"/>
      <c r="SM26" s="423"/>
      <c r="SN26" s="423"/>
      <c r="SO26" s="423"/>
      <c r="SP26" s="423"/>
      <c r="SQ26" s="423"/>
      <c r="SR26" s="423"/>
      <c r="SS26" s="423"/>
      <c r="ST26" s="423"/>
      <c r="SU26" s="423"/>
      <c r="SV26" s="423"/>
      <c r="SW26" s="423"/>
      <c r="SX26" s="423"/>
      <c r="SY26" s="423"/>
      <c r="SZ26" s="423"/>
      <c r="TA26" s="423"/>
      <c r="TB26" s="423"/>
      <c r="TC26" s="423"/>
      <c r="TD26" s="423"/>
      <c r="TE26" s="423"/>
      <c r="TF26" s="423"/>
      <c r="TG26" s="423"/>
      <c r="TH26" s="423"/>
      <c r="TI26" s="423"/>
      <c r="TJ26" s="423"/>
      <c r="TK26" s="423"/>
      <c r="TL26" s="423"/>
      <c r="TM26" s="423"/>
      <c r="TN26" s="423"/>
      <c r="TO26" s="423"/>
      <c r="TP26" s="423"/>
      <c r="TQ26" s="423"/>
      <c r="TR26" s="423"/>
      <c r="TS26" s="423"/>
      <c r="TT26" s="423"/>
      <c r="TU26" s="423"/>
      <c r="TV26" s="423"/>
      <c r="TW26" s="423"/>
      <c r="TX26" s="423"/>
      <c r="TY26" s="423"/>
      <c r="TZ26" s="423"/>
      <c r="UA26" s="423"/>
      <c r="UB26" s="423"/>
      <c r="UC26" s="423"/>
      <c r="UD26" s="423"/>
      <c r="UE26" s="423"/>
      <c r="UF26" s="423"/>
      <c r="UG26" s="423"/>
      <c r="UH26" s="423"/>
      <c r="UI26" s="423"/>
      <c r="UJ26" s="423"/>
      <c r="UK26" s="423"/>
      <c r="UL26" s="423"/>
      <c r="UM26" s="423"/>
      <c r="UN26" s="423"/>
      <c r="UO26" s="423"/>
      <c r="UP26" s="423"/>
      <c r="UQ26" s="423"/>
      <c r="UR26" s="423"/>
      <c r="US26" s="423"/>
      <c r="UT26" s="423"/>
      <c r="UU26" s="423"/>
      <c r="UV26" s="423"/>
      <c r="UW26" s="423"/>
      <c r="UX26" s="423"/>
      <c r="UY26" s="423"/>
      <c r="UZ26" s="423"/>
      <c r="VA26" s="423"/>
      <c r="VB26" s="423"/>
      <c r="VC26" s="423"/>
      <c r="VD26" s="423"/>
      <c r="VE26" s="423"/>
      <c r="VF26" s="423"/>
      <c r="VG26" s="423"/>
      <c r="VH26" s="423"/>
      <c r="VI26" s="423"/>
      <c r="VJ26" s="423"/>
      <c r="VK26" s="423"/>
      <c r="VL26" s="423"/>
      <c r="VM26" s="423"/>
      <c r="VN26" s="423"/>
      <c r="VO26" s="423"/>
      <c r="VP26" s="423"/>
      <c r="VQ26" s="423"/>
      <c r="VR26" s="423"/>
      <c r="VS26" s="423"/>
      <c r="VT26" s="423"/>
      <c r="VU26" s="423"/>
      <c r="VV26" s="423"/>
      <c r="VW26" s="423"/>
      <c r="VX26" s="423"/>
      <c r="VY26" s="423"/>
      <c r="VZ26" s="423"/>
      <c r="WA26" s="423"/>
      <c r="WB26" s="423"/>
      <c r="WC26" s="423"/>
      <c r="WD26" s="423"/>
    </row>
    <row r="27" spans="1:602" s="424" customFormat="1" ht="15.75" x14ac:dyDescent="0.2">
      <c r="A27" s="435" t="s">
        <v>366</v>
      </c>
      <c r="B27" s="469" t="s">
        <v>367</v>
      </c>
      <c r="C27" s="434" t="s">
        <v>35</v>
      </c>
      <c r="D27" s="434">
        <v>1175</v>
      </c>
      <c r="E27" s="434">
        <v>9.98</v>
      </c>
      <c r="F27" s="437">
        <f t="shared" si="0"/>
        <v>11726.5</v>
      </c>
      <c r="G27" s="434">
        <v>1175</v>
      </c>
      <c r="H27" s="434">
        <v>11726.5</v>
      </c>
      <c r="I27" s="422">
        <f>IF(F27=0,0,H27/F27)</f>
        <v>1</v>
      </c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3"/>
      <c r="AC27" s="423"/>
      <c r="AD27" s="423"/>
      <c r="AE27" s="423"/>
      <c r="AF27" s="423"/>
      <c r="AG27" s="423"/>
      <c r="AH27" s="423"/>
      <c r="AI27" s="423"/>
      <c r="AJ27" s="423"/>
      <c r="AK27" s="423"/>
      <c r="AL27" s="423"/>
      <c r="AM27" s="423"/>
      <c r="AN27" s="423"/>
      <c r="AO27" s="423"/>
      <c r="AP27" s="423"/>
      <c r="AQ27" s="423"/>
      <c r="AR27" s="423"/>
      <c r="AS27" s="423"/>
      <c r="AT27" s="423"/>
      <c r="AU27" s="423"/>
      <c r="AV27" s="423"/>
      <c r="AW27" s="423"/>
      <c r="AX27" s="423"/>
      <c r="AY27" s="423"/>
      <c r="AZ27" s="423"/>
      <c r="BA27" s="423"/>
      <c r="BB27" s="423"/>
      <c r="BC27" s="423"/>
      <c r="BD27" s="423"/>
      <c r="BE27" s="423"/>
      <c r="BF27" s="423"/>
      <c r="BG27" s="423"/>
      <c r="BH27" s="423"/>
      <c r="BI27" s="423"/>
      <c r="BJ27" s="423"/>
      <c r="BK27" s="423"/>
      <c r="BL27" s="423"/>
      <c r="BM27" s="423"/>
      <c r="BN27" s="423"/>
      <c r="BO27" s="423"/>
      <c r="BP27" s="423"/>
      <c r="BQ27" s="423"/>
      <c r="BR27" s="423"/>
      <c r="BS27" s="423"/>
      <c r="BT27" s="423"/>
      <c r="BU27" s="423"/>
      <c r="BV27" s="423"/>
      <c r="BW27" s="423"/>
      <c r="BX27" s="423"/>
      <c r="BY27" s="423"/>
      <c r="BZ27" s="423"/>
      <c r="CA27" s="423"/>
      <c r="CB27" s="423"/>
      <c r="CC27" s="423"/>
      <c r="CD27" s="423"/>
      <c r="CE27" s="423"/>
      <c r="CF27" s="423"/>
      <c r="CG27" s="423"/>
      <c r="CH27" s="423"/>
      <c r="CI27" s="423"/>
      <c r="CJ27" s="423"/>
      <c r="CK27" s="423"/>
      <c r="CL27" s="423"/>
      <c r="CM27" s="423"/>
      <c r="CN27" s="423"/>
      <c r="CO27" s="423"/>
      <c r="CP27" s="423"/>
      <c r="CQ27" s="423"/>
      <c r="CR27" s="423"/>
      <c r="CS27" s="423"/>
      <c r="CT27" s="423"/>
      <c r="CU27" s="423"/>
      <c r="CV27" s="423"/>
      <c r="CW27" s="423"/>
      <c r="CX27" s="423"/>
      <c r="CY27" s="423"/>
      <c r="CZ27" s="423"/>
      <c r="DA27" s="423"/>
      <c r="DB27" s="423"/>
      <c r="DC27" s="423"/>
      <c r="DD27" s="423"/>
      <c r="DE27" s="423"/>
      <c r="DF27" s="423"/>
      <c r="DG27" s="423"/>
      <c r="DH27" s="423"/>
      <c r="DI27" s="423"/>
      <c r="DJ27" s="423"/>
      <c r="DK27" s="423"/>
      <c r="DL27" s="423"/>
      <c r="DM27" s="423"/>
      <c r="DN27" s="423"/>
      <c r="DO27" s="423"/>
      <c r="DP27" s="423"/>
      <c r="DQ27" s="423"/>
      <c r="DR27" s="423"/>
      <c r="DS27" s="423"/>
      <c r="DT27" s="423"/>
      <c r="DU27" s="423"/>
      <c r="DV27" s="423"/>
      <c r="DW27" s="423"/>
      <c r="DX27" s="423"/>
      <c r="DY27" s="423"/>
      <c r="DZ27" s="423"/>
      <c r="EA27" s="423"/>
      <c r="EB27" s="423"/>
      <c r="EC27" s="423"/>
      <c r="ED27" s="423"/>
      <c r="EE27" s="423"/>
      <c r="EF27" s="423"/>
      <c r="EG27" s="423"/>
      <c r="EH27" s="423"/>
      <c r="EI27" s="423"/>
      <c r="EJ27" s="423"/>
      <c r="EK27" s="423"/>
      <c r="EL27" s="423"/>
      <c r="EM27" s="423"/>
      <c r="EN27" s="423"/>
      <c r="EO27" s="423"/>
      <c r="EP27" s="423"/>
      <c r="EQ27" s="423"/>
      <c r="ER27" s="423"/>
      <c r="ES27" s="423"/>
      <c r="ET27" s="423"/>
      <c r="EU27" s="423"/>
      <c r="EV27" s="423"/>
      <c r="EW27" s="423"/>
      <c r="EX27" s="423"/>
      <c r="EY27" s="423"/>
      <c r="EZ27" s="423"/>
      <c r="FA27" s="423"/>
      <c r="FB27" s="423"/>
      <c r="FC27" s="423"/>
      <c r="FD27" s="423"/>
      <c r="FE27" s="423"/>
      <c r="FF27" s="423"/>
      <c r="FG27" s="423"/>
      <c r="FH27" s="423"/>
      <c r="FI27" s="423"/>
      <c r="FJ27" s="423"/>
      <c r="FK27" s="423"/>
      <c r="FL27" s="423"/>
      <c r="FM27" s="423"/>
      <c r="FN27" s="423"/>
      <c r="FO27" s="423"/>
      <c r="FP27" s="423"/>
      <c r="FQ27" s="423"/>
      <c r="FR27" s="423"/>
      <c r="FS27" s="423"/>
      <c r="FT27" s="423"/>
      <c r="FU27" s="423"/>
      <c r="FV27" s="423"/>
      <c r="FW27" s="423"/>
      <c r="FX27" s="423"/>
      <c r="FY27" s="423"/>
      <c r="FZ27" s="423"/>
      <c r="GA27" s="423"/>
      <c r="GB27" s="423"/>
      <c r="GC27" s="423"/>
      <c r="GD27" s="423"/>
      <c r="GE27" s="423"/>
      <c r="GF27" s="423"/>
      <c r="GG27" s="423"/>
      <c r="GH27" s="423"/>
      <c r="GI27" s="423"/>
      <c r="GJ27" s="423"/>
      <c r="GK27" s="423"/>
      <c r="GL27" s="423"/>
      <c r="GM27" s="423"/>
      <c r="GN27" s="423"/>
      <c r="GO27" s="423"/>
      <c r="GP27" s="423"/>
      <c r="GQ27" s="423"/>
      <c r="GR27" s="423"/>
      <c r="GS27" s="423"/>
      <c r="GT27" s="423"/>
      <c r="GU27" s="423"/>
      <c r="GV27" s="423"/>
      <c r="GW27" s="423"/>
      <c r="GX27" s="423"/>
      <c r="GY27" s="423"/>
      <c r="GZ27" s="423"/>
      <c r="HA27" s="423"/>
      <c r="HB27" s="423"/>
      <c r="HC27" s="423"/>
      <c r="HD27" s="423"/>
      <c r="HE27" s="423"/>
      <c r="HF27" s="423"/>
      <c r="HG27" s="423"/>
      <c r="HH27" s="423"/>
      <c r="HI27" s="423"/>
      <c r="HJ27" s="423"/>
      <c r="HK27" s="423"/>
      <c r="HL27" s="423"/>
      <c r="HM27" s="423"/>
      <c r="HN27" s="423"/>
      <c r="HO27" s="423"/>
      <c r="HP27" s="423"/>
      <c r="HQ27" s="423"/>
      <c r="HR27" s="423"/>
      <c r="HS27" s="423"/>
      <c r="HT27" s="423"/>
      <c r="HU27" s="423"/>
      <c r="HV27" s="423"/>
      <c r="HW27" s="423"/>
      <c r="HX27" s="423"/>
      <c r="HY27" s="423"/>
      <c r="HZ27" s="423"/>
      <c r="IA27" s="423"/>
      <c r="IB27" s="423"/>
      <c r="IC27" s="423"/>
      <c r="ID27" s="423"/>
      <c r="IE27" s="423"/>
      <c r="IF27" s="423"/>
      <c r="IG27" s="423"/>
      <c r="IH27" s="423"/>
      <c r="II27" s="423"/>
      <c r="IJ27" s="423"/>
      <c r="IK27" s="423"/>
      <c r="IL27" s="423"/>
      <c r="IM27" s="423"/>
      <c r="IN27" s="423"/>
      <c r="IO27" s="423"/>
      <c r="IP27" s="423"/>
      <c r="IQ27" s="423"/>
      <c r="IR27" s="423"/>
      <c r="IS27" s="423"/>
      <c r="IT27" s="423"/>
      <c r="IU27" s="423"/>
      <c r="IV27" s="423"/>
      <c r="IW27" s="423"/>
      <c r="IX27" s="423"/>
      <c r="IY27" s="423"/>
      <c r="IZ27" s="423"/>
      <c r="JA27" s="423"/>
      <c r="JB27" s="423"/>
      <c r="JC27" s="423"/>
      <c r="JD27" s="423"/>
      <c r="JE27" s="423"/>
      <c r="JF27" s="423"/>
      <c r="JG27" s="423"/>
      <c r="JH27" s="423"/>
      <c r="JI27" s="423"/>
      <c r="JJ27" s="423"/>
      <c r="JK27" s="423"/>
      <c r="JL27" s="423"/>
      <c r="JM27" s="423"/>
      <c r="JN27" s="423"/>
      <c r="JO27" s="423"/>
      <c r="JP27" s="423"/>
      <c r="JQ27" s="423"/>
      <c r="JR27" s="423"/>
      <c r="JS27" s="423"/>
      <c r="JT27" s="423"/>
      <c r="JU27" s="423"/>
      <c r="JV27" s="423"/>
      <c r="JW27" s="423"/>
      <c r="JX27" s="423"/>
      <c r="JY27" s="423"/>
      <c r="JZ27" s="423"/>
      <c r="KA27" s="423"/>
      <c r="KB27" s="423"/>
      <c r="KC27" s="423"/>
      <c r="KD27" s="423"/>
      <c r="KE27" s="423"/>
      <c r="KF27" s="423"/>
      <c r="KG27" s="423"/>
      <c r="KH27" s="423"/>
      <c r="KI27" s="423"/>
      <c r="KJ27" s="423"/>
      <c r="KK27" s="423"/>
      <c r="KL27" s="423"/>
      <c r="KM27" s="423"/>
      <c r="KN27" s="423"/>
      <c r="KO27" s="423"/>
      <c r="KP27" s="423"/>
      <c r="KQ27" s="423"/>
      <c r="KR27" s="423"/>
      <c r="KS27" s="423"/>
      <c r="KT27" s="423"/>
      <c r="KU27" s="423"/>
      <c r="KV27" s="423"/>
      <c r="KW27" s="423"/>
      <c r="KX27" s="423"/>
      <c r="KY27" s="423"/>
      <c r="KZ27" s="423"/>
      <c r="LA27" s="423"/>
      <c r="LB27" s="423"/>
      <c r="LC27" s="423"/>
      <c r="LD27" s="423"/>
      <c r="LE27" s="423"/>
      <c r="LF27" s="423"/>
      <c r="LG27" s="423"/>
      <c r="LH27" s="423"/>
      <c r="LI27" s="423"/>
      <c r="LJ27" s="423"/>
      <c r="LK27" s="423"/>
      <c r="LL27" s="423"/>
      <c r="LM27" s="423"/>
      <c r="LN27" s="423"/>
      <c r="LO27" s="423"/>
      <c r="LP27" s="423"/>
      <c r="LQ27" s="423"/>
      <c r="LR27" s="423"/>
      <c r="LS27" s="423"/>
      <c r="LT27" s="423"/>
      <c r="LU27" s="423"/>
      <c r="LV27" s="423"/>
      <c r="LW27" s="423"/>
      <c r="LX27" s="423"/>
      <c r="LY27" s="423"/>
      <c r="LZ27" s="423"/>
      <c r="MA27" s="423"/>
      <c r="MB27" s="423"/>
      <c r="MC27" s="423"/>
      <c r="MD27" s="423"/>
      <c r="ME27" s="423"/>
      <c r="MF27" s="423"/>
      <c r="MG27" s="423"/>
      <c r="MH27" s="423"/>
      <c r="MI27" s="423"/>
      <c r="MJ27" s="423"/>
      <c r="MK27" s="423"/>
      <c r="ML27" s="423"/>
      <c r="MM27" s="423"/>
      <c r="MN27" s="423"/>
      <c r="MO27" s="423"/>
      <c r="MP27" s="423"/>
      <c r="MQ27" s="423"/>
      <c r="MR27" s="423"/>
      <c r="MS27" s="423"/>
      <c r="MT27" s="423"/>
      <c r="MU27" s="423"/>
      <c r="MV27" s="423"/>
      <c r="MW27" s="423"/>
      <c r="MX27" s="423"/>
      <c r="MY27" s="423"/>
      <c r="MZ27" s="423"/>
      <c r="NA27" s="423"/>
      <c r="NB27" s="423"/>
      <c r="NC27" s="423"/>
      <c r="ND27" s="423"/>
      <c r="NE27" s="423"/>
      <c r="NF27" s="423"/>
      <c r="NG27" s="423"/>
      <c r="NH27" s="423"/>
      <c r="NI27" s="423"/>
      <c r="NJ27" s="423"/>
      <c r="NK27" s="423"/>
      <c r="NL27" s="423"/>
      <c r="NM27" s="423"/>
      <c r="NN27" s="423"/>
      <c r="NO27" s="423"/>
      <c r="NP27" s="423"/>
      <c r="NQ27" s="423"/>
      <c r="NR27" s="423"/>
      <c r="NS27" s="423"/>
      <c r="NT27" s="423"/>
      <c r="NU27" s="423"/>
      <c r="NV27" s="423"/>
      <c r="NW27" s="423"/>
      <c r="NX27" s="423"/>
      <c r="NY27" s="423"/>
      <c r="NZ27" s="423"/>
      <c r="OA27" s="423"/>
      <c r="OB27" s="423"/>
      <c r="OC27" s="423"/>
      <c r="OD27" s="423"/>
      <c r="OE27" s="423"/>
      <c r="OF27" s="423"/>
      <c r="OG27" s="423"/>
      <c r="OH27" s="423"/>
      <c r="OI27" s="423"/>
      <c r="OJ27" s="423"/>
      <c r="OK27" s="423"/>
      <c r="OL27" s="423"/>
      <c r="OM27" s="423"/>
      <c r="ON27" s="423"/>
      <c r="OO27" s="423"/>
      <c r="OP27" s="423"/>
      <c r="OQ27" s="423"/>
      <c r="OR27" s="423"/>
      <c r="OS27" s="423"/>
      <c r="OT27" s="423"/>
      <c r="OU27" s="423"/>
      <c r="OV27" s="423"/>
      <c r="OW27" s="423"/>
      <c r="OX27" s="423"/>
      <c r="OY27" s="423"/>
      <c r="OZ27" s="423"/>
      <c r="PA27" s="423"/>
      <c r="PB27" s="423"/>
      <c r="PC27" s="423"/>
      <c r="PD27" s="423"/>
      <c r="PE27" s="423"/>
      <c r="PF27" s="423"/>
      <c r="PG27" s="423"/>
      <c r="PH27" s="423"/>
      <c r="PI27" s="423"/>
      <c r="PJ27" s="423"/>
      <c r="PK27" s="423"/>
      <c r="PL27" s="423"/>
      <c r="PM27" s="423"/>
      <c r="PN27" s="423"/>
      <c r="PO27" s="423"/>
      <c r="PP27" s="423"/>
      <c r="PQ27" s="423"/>
      <c r="PR27" s="423"/>
      <c r="PS27" s="423"/>
      <c r="PT27" s="423"/>
      <c r="PU27" s="423"/>
      <c r="PV27" s="423"/>
      <c r="PW27" s="423"/>
      <c r="PX27" s="423"/>
      <c r="PY27" s="423"/>
      <c r="PZ27" s="423"/>
      <c r="QA27" s="423"/>
      <c r="QB27" s="423"/>
      <c r="QC27" s="423"/>
      <c r="QD27" s="423"/>
      <c r="QE27" s="423"/>
      <c r="QF27" s="423"/>
      <c r="QG27" s="423"/>
      <c r="QH27" s="423"/>
      <c r="QI27" s="423"/>
      <c r="QJ27" s="423"/>
      <c r="QK27" s="423"/>
      <c r="QL27" s="423"/>
      <c r="QM27" s="423"/>
      <c r="QN27" s="423"/>
      <c r="QO27" s="423"/>
      <c r="QP27" s="423"/>
      <c r="QQ27" s="423"/>
      <c r="QR27" s="423"/>
      <c r="QS27" s="423"/>
      <c r="QT27" s="423"/>
      <c r="QU27" s="423"/>
      <c r="QV27" s="423"/>
      <c r="QW27" s="423"/>
      <c r="QX27" s="423"/>
      <c r="QY27" s="423"/>
      <c r="QZ27" s="423"/>
      <c r="RA27" s="423"/>
      <c r="RB27" s="423"/>
      <c r="RC27" s="423"/>
      <c r="RD27" s="423"/>
      <c r="RE27" s="423"/>
      <c r="RF27" s="423"/>
      <c r="RG27" s="423"/>
      <c r="RH27" s="423"/>
      <c r="RI27" s="423"/>
      <c r="RJ27" s="423"/>
      <c r="RK27" s="423"/>
      <c r="RL27" s="423"/>
      <c r="RM27" s="423"/>
      <c r="RN27" s="423"/>
      <c r="RO27" s="423"/>
      <c r="RP27" s="423"/>
      <c r="RQ27" s="423"/>
      <c r="RR27" s="423"/>
      <c r="RS27" s="423"/>
      <c r="RT27" s="423"/>
      <c r="RU27" s="423"/>
      <c r="RV27" s="423"/>
      <c r="RW27" s="423"/>
      <c r="RX27" s="423"/>
      <c r="RY27" s="423"/>
      <c r="RZ27" s="423"/>
      <c r="SA27" s="423"/>
      <c r="SB27" s="423"/>
      <c r="SC27" s="423"/>
      <c r="SD27" s="423"/>
      <c r="SE27" s="423"/>
      <c r="SF27" s="423"/>
      <c r="SG27" s="423"/>
      <c r="SH27" s="423"/>
      <c r="SI27" s="423"/>
      <c r="SJ27" s="423"/>
      <c r="SK27" s="423"/>
      <c r="SL27" s="423"/>
      <c r="SM27" s="423"/>
      <c r="SN27" s="423"/>
      <c r="SO27" s="423"/>
      <c r="SP27" s="423"/>
      <c r="SQ27" s="423"/>
      <c r="SR27" s="423"/>
      <c r="SS27" s="423"/>
      <c r="ST27" s="423"/>
      <c r="SU27" s="423"/>
      <c r="SV27" s="423"/>
      <c r="SW27" s="423"/>
      <c r="SX27" s="423"/>
      <c r="SY27" s="423"/>
      <c r="SZ27" s="423"/>
      <c r="TA27" s="423"/>
      <c r="TB27" s="423"/>
      <c r="TC27" s="423"/>
      <c r="TD27" s="423"/>
      <c r="TE27" s="423"/>
      <c r="TF27" s="423"/>
      <c r="TG27" s="423"/>
      <c r="TH27" s="423"/>
      <c r="TI27" s="423"/>
      <c r="TJ27" s="423"/>
      <c r="TK27" s="423"/>
      <c r="TL27" s="423"/>
      <c r="TM27" s="423"/>
      <c r="TN27" s="423"/>
      <c r="TO27" s="423"/>
      <c r="TP27" s="423"/>
      <c r="TQ27" s="423"/>
      <c r="TR27" s="423"/>
      <c r="TS27" s="423"/>
      <c r="TT27" s="423"/>
      <c r="TU27" s="423"/>
      <c r="TV27" s="423"/>
      <c r="TW27" s="423"/>
      <c r="TX27" s="423"/>
      <c r="TY27" s="423"/>
      <c r="TZ27" s="423"/>
      <c r="UA27" s="423"/>
      <c r="UB27" s="423"/>
      <c r="UC27" s="423"/>
      <c r="UD27" s="423"/>
      <c r="UE27" s="423"/>
      <c r="UF27" s="423"/>
      <c r="UG27" s="423"/>
      <c r="UH27" s="423"/>
      <c r="UI27" s="423"/>
      <c r="UJ27" s="423"/>
      <c r="UK27" s="423"/>
      <c r="UL27" s="423"/>
      <c r="UM27" s="423"/>
      <c r="UN27" s="423"/>
      <c r="UO27" s="423"/>
      <c r="UP27" s="423"/>
      <c r="UQ27" s="423"/>
      <c r="UR27" s="423"/>
      <c r="US27" s="423"/>
      <c r="UT27" s="423"/>
      <c r="UU27" s="423"/>
      <c r="UV27" s="423"/>
      <c r="UW27" s="423"/>
      <c r="UX27" s="423"/>
      <c r="UY27" s="423"/>
      <c r="UZ27" s="423"/>
      <c r="VA27" s="423"/>
      <c r="VB27" s="423"/>
      <c r="VC27" s="423"/>
      <c r="VD27" s="423"/>
      <c r="VE27" s="423"/>
      <c r="VF27" s="423"/>
      <c r="VG27" s="423"/>
      <c r="VH27" s="423"/>
      <c r="VI27" s="423"/>
      <c r="VJ27" s="423"/>
      <c r="VK27" s="423"/>
      <c r="VL27" s="423"/>
      <c r="VM27" s="423"/>
      <c r="VN27" s="423"/>
      <c r="VO27" s="423"/>
      <c r="VP27" s="423"/>
      <c r="VQ27" s="423"/>
      <c r="VR27" s="423"/>
      <c r="VS27" s="423"/>
      <c r="VT27" s="423"/>
      <c r="VU27" s="423"/>
      <c r="VV27" s="423"/>
      <c r="VW27" s="423"/>
      <c r="VX27" s="423"/>
      <c r="VY27" s="423"/>
      <c r="VZ27" s="423"/>
      <c r="WA27" s="423"/>
      <c r="WB27" s="423"/>
      <c r="WC27" s="423"/>
      <c r="WD27" s="423"/>
    </row>
    <row r="28" spans="1:602" s="424" customFormat="1" ht="15.75" x14ac:dyDescent="0.2">
      <c r="A28" s="435" t="s">
        <v>368</v>
      </c>
      <c r="B28" s="469" t="s">
        <v>369</v>
      </c>
      <c r="C28" s="434" t="s">
        <v>337</v>
      </c>
      <c r="D28" s="434">
        <v>37.094924999999996</v>
      </c>
      <c r="E28" s="434">
        <v>59.89</v>
      </c>
      <c r="F28" s="437">
        <f>ROUND((D28*E28),2)</f>
        <v>2221.62</v>
      </c>
      <c r="G28" s="434">
        <v>37.089999999999996</v>
      </c>
      <c r="H28" s="434">
        <v>2221.6201000000001</v>
      </c>
      <c r="I28" s="422">
        <f>IF(F28=0,0,H28/F28)</f>
        <v>1.0000000450121984</v>
      </c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3"/>
      <c r="AC28" s="423"/>
      <c r="AD28" s="423"/>
      <c r="AE28" s="423"/>
      <c r="AF28" s="423"/>
      <c r="AG28" s="423"/>
      <c r="AH28" s="423"/>
      <c r="AI28" s="423"/>
      <c r="AJ28" s="423"/>
      <c r="AK28" s="423"/>
      <c r="AL28" s="423"/>
      <c r="AM28" s="423"/>
      <c r="AN28" s="423"/>
      <c r="AO28" s="423"/>
      <c r="AP28" s="423"/>
      <c r="AQ28" s="423"/>
      <c r="AR28" s="423"/>
      <c r="AS28" s="423"/>
      <c r="AT28" s="423"/>
      <c r="AU28" s="423"/>
      <c r="AV28" s="423"/>
      <c r="AW28" s="423"/>
      <c r="AX28" s="423"/>
      <c r="AY28" s="423"/>
      <c r="AZ28" s="423"/>
      <c r="BA28" s="423"/>
      <c r="BB28" s="423"/>
      <c r="BC28" s="423"/>
      <c r="BD28" s="423"/>
      <c r="BE28" s="423"/>
      <c r="BF28" s="423"/>
      <c r="BG28" s="423"/>
      <c r="BH28" s="423"/>
      <c r="BI28" s="423"/>
      <c r="BJ28" s="423"/>
      <c r="BK28" s="423"/>
      <c r="BL28" s="423"/>
      <c r="BM28" s="423"/>
      <c r="BN28" s="423"/>
      <c r="BO28" s="423"/>
      <c r="BP28" s="423"/>
      <c r="BQ28" s="423"/>
      <c r="BR28" s="423"/>
      <c r="BS28" s="423"/>
      <c r="BT28" s="423"/>
      <c r="BU28" s="423"/>
      <c r="BV28" s="423"/>
      <c r="BW28" s="423"/>
      <c r="BX28" s="423"/>
      <c r="BY28" s="423"/>
      <c r="BZ28" s="423"/>
      <c r="CA28" s="423"/>
      <c r="CB28" s="423"/>
      <c r="CC28" s="423"/>
      <c r="CD28" s="423"/>
      <c r="CE28" s="423"/>
      <c r="CF28" s="423"/>
      <c r="CG28" s="423"/>
      <c r="CH28" s="423"/>
      <c r="CI28" s="423"/>
      <c r="CJ28" s="423"/>
      <c r="CK28" s="423"/>
      <c r="CL28" s="423"/>
      <c r="CM28" s="423"/>
      <c r="CN28" s="423"/>
      <c r="CO28" s="423"/>
      <c r="CP28" s="423"/>
      <c r="CQ28" s="423"/>
      <c r="CR28" s="423"/>
      <c r="CS28" s="423"/>
      <c r="CT28" s="423"/>
      <c r="CU28" s="423"/>
      <c r="CV28" s="423"/>
      <c r="CW28" s="423"/>
      <c r="CX28" s="423"/>
      <c r="CY28" s="423"/>
      <c r="CZ28" s="423"/>
      <c r="DA28" s="423"/>
      <c r="DB28" s="423"/>
      <c r="DC28" s="423"/>
      <c r="DD28" s="423"/>
      <c r="DE28" s="423"/>
      <c r="DF28" s="423"/>
      <c r="DG28" s="423"/>
      <c r="DH28" s="423"/>
      <c r="DI28" s="423"/>
      <c r="DJ28" s="423"/>
      <c r="DK28" s="423"/>
      <c r="DL28" s="423"/>
      <c r="DM28" s="423"/>
      <c r="DN28" s="423"/>
      <c r="DO28" s="423"/>
      <c r="DP28" s="423"/>
      <c r="DQ28" s="423"/>
      <c r="DR28" s="423"/>
      <c r="DS28" s="423"/>
      <c r="DT28" s="423"/>
      <c r="DU28" s="423"/>
      <c r="DV28" s="423"/>
      <c r="DW28" s="423"/>
      <c r="DX28" s="423"/>
      <c r="DY28" s="423"/>
      <c r="DZ28" s="423"/>
      <c r="EA28" s="423"/>
      <c r="EB28" s="423"/>
      <c r="EC28" s="423"/>
      <c r="ED28" s="423"/>
      <c r="EE28" s="423"/>
      <c r="EF28" s="423"/>
      <c r="EG28" s="423"/>
      <c r="EH28" s="423"/>
      <c r="EI28" s="423"/>
      <c r="EJ28" s="423"/>
      <c r="EK28" s="423"/>
      <c r="EL28" s="423"/>
      <c r="EM28" s="423"/>
      <c r="EN28" s="423"/>
      <c r="EO28" s="423"/>
      <c r="EP28" s="423"/>
      <c r="EQ28" s="423"/>
      <c r="ER28" s="423"/>
      <c r="ES28" s="423"/>
      <c r="ET28" s="423"/>
      <c r="EU28" s="423"/>
      <c r="EV28" s="423"/>
      <c r="EW28" s="423"/>
      <c r="EX28" s="423"/>
      <c r="EY28" s="423"/>
      <c r="EZ28" s="423"/>
      <c r="FA28" s="423"/>
      <c r="FB28" s="423"/>
      <c r="FC28" s="423"/>
      <c r="FD28" s="423"/>
      <c r="FE28" s="423"/>
      <c r="FF28" s="423"/>
      <c r="FG28" s="423"/>
      <c r="FH28" s="423"/>
      <c r="FI28" s="423"/>
      <c r="FJ28" s="423"/>
      <c r="FK28" s="423"/>
      <c r="FL28" s="423"/>
      <c r="FM28" s="423"/>
      <c r="FN28" s="423"/>
      <c r="FO28" s="423"/>
      <c r="FP28" s="423"/>
      <c r="FQ28" s="423"/>
      <c r="FR28" s="423"/>
      <c r="FS28" s="423"/>
      <c r="FT28" s="423"/>
      <c r="FU28" s="423"/>
      <c r="FV28" s="423"/>
      <c r="FW28" s="423"/>
      <c r="FX28" s="423"/>
      <c r="FY28" s="423"/>
      <c r="FZ28" s="423"/>
      <c r="GA28" s="423"/>
      <c r="GB28" s="423"/>
      <c r="GC28" s="423"/>
      <c r="GD28" s="423"/>
      <c r="GE28" s="423"/>
      <c r="GF28" s="423"/>
      <c r="GG28" s="423"/>
      <c r="GH28" s="423"/>
      <c r="GI28" s="423"/>
      <c r="GJ28" s="423"/>
      <c r="GK28" s="423"/>
      <c r="GL28" s="423"/>
      <c r="GM28" s="423"/>
      <c r="GN28" s="423"/>
      <c r="GO28" s="423"/>
      <c r="GP28" s="423"/>
      <c r="GQ28" s="423"/>
      <c r="GR28" s="423"/>
      <c r="GS28" s="423"/>
      <c r="GT28" s="423"/>
      <c r="GU28" s="423"/>
      <c r="GV28" s="423"/>
      <c r="GW28" s="423"/>
      <c r="GX28" s="423"/>
      <c r="GY28" s="423"/>
      <c r="GZ28" s="423"/>
      <c r="HA28" s="423"/>
      <c r="HB28" s="423"/>
      <c r="HC28" s="423"/>
      <c r="HD28" s="423"/>
      <c r="HE28" s="423"/>
      <c r="HF28" s="423"/>
      <c r="HG28" s="423"/>
      <c r="HH28" s="423"/>
      <c r="HI28" s="423"/>
      <c r="HJ28" s="423"/>
      <c r="HK28" s="423"/>
      <c r="HL28" s="423"/>
      <c r="HM28" s="423"/>
      <c r="HN28" s="423"/>
      <c r="HO28" s="423"/>
      <c r="HP28" s="423"/>
      <c r="HQ28" s="423"/>
      <c r="HR28" s="423"/>
      <c r="HS28" s="423"/>
      <c r="HT28" s="423"/>
      <c r="HU28" s="423"/>
      <c r="HV28" s="423"/>
      <c r="HW28" s="423"/>
      <c r="HX28" s="423"/>
      <c r="HY28" s="423"/>
      <c r="HZ28" s="423"/>
      <c r="IA28" s="423"/>
      <c r="IB28" s="423"/>
      <c r="IC28" s="423"/>
      <c r="ID28" s="423"/>
      <c r="IE28" s="423"/>
      <c r="IF28" s="423"/>
      <c r="IG28" s="423"/>
      <c r="IH28" s="423"/>
      <c r="II28" s="423"/>
      <c r="IJ28" s="423"/>
      <c r="IK28" s="423"/>
      <c r="IL28" s="423"/>
      <c r="IM28" s="423"/>
      <c r="IN28" s="423"/>
      <c r="IO28" s="423"/>
      <c r="IP28" s="423"/>
      <c r="IQ28" s="423"/>
      <c r="IR28" s="423"/>
      <c r="IS28" s="423"/>
      <c r="IT28" s="423"/>
      <c r="IU28" s="423"/>
      <c r="IV28" s="423"/>
      <c r="IW28" s="423"/>
      <c r="IX28" s="423"/>
      <c r="IY28" s="423"/>
      <c r="IZ28" s="423"/>
      <c r="JA28" s="423"/>
      <c r="JB28" s="423"/>
      <c r="JC28" s="423"/>
      <c r="JD28" s="423"/>
      <c r="JE28" s="423"/>
      <c r="JF28" s="423"/>
      <c r="JG28" s="423"/>
      <c r="JH28" s="423"/>
      <c r="JI28" s="423"/>
      <c r="JJ28" s="423"/>
      <c r="JK28" s="423"/>
      <c r="JL28" s="423"/>
      <c r="JM28" s="423"/>
      <c r="JN28" s="423"/>
      <c r="JO28" s="423"/>
      <c r="JP28" s="423"/>
      <c r="JQ28" s="423"/>
      <c r="JR28" s="423"/>
      <c r="JS28" s="423"/>
      <c r="JT28" s="423"/>
      <c r="JU28" s="423"/>
      <c r="JV28" s="423"/>
      <c r="JW28" s="423"/>
      <c r="JX28" s="423"/>
      <c r="JY28" s="423"/>
      <c r="JZ28" s="423"/>
      <c r="KA28" s="423"/>
      <c r="KB28" s="423"/>
      <c r="KC28" s="423"/>
      <c r="KD28" s="423"/>
      <c r="KE28" s="423"/>
      <c r="KF28" s="423"/>
      <c r="KG28" s="423"/>
      <c r="KH28" s="423"/>
      <c r="KI28" s="423"/>
      <c r="KJ28" s="423"/>
      <c r="KK28" s="423"/>
      <c r="KL28" s="423"/>
      <c r="KM28" s="423"/>
      <c r="KN28" s="423"/>
      <c r="KO28" s="423"/>
      <c r="KP28" s="423"/>
      <c r="KQ28" s="423"/>
      <c r="KR28" s="423"/>
      <c r="KS28" s="423"/>
      <c r="KT28" s="423"/>
      <c r="KU28" s="423"/>
      <c r="KV28" s="423"/>
      <c r="KW28" s="423"/>
      <c r="KX28" s="423"/>
      <c r="KY28" s="423"/>
      <c r="KZ28" s="423"/>
      <c r="LA28" s="423"/>
      <c r="LB28" s="423"/>
      <c r="LC28" s="423"/>
      <c r="LD28" s="423"/>
      <c r="LE28" s="423"/>
      <c r="LF28" s="423"/>
      <c r="LG28" s="423"/>
      <c r="LH28" s="423"/>
      <c r="LI28" s="423"/>
      <c r="LJ28" s="423"/>
      <c r="LK28" s="423"/>
      <c r="LL28" s="423"/>
      <c r="LM28" s="423"/>
      <c r="LN28" s="423"/>
      <c r="LO28" s="423"/>
      <c r="LP28" s="423"/>
      <c r="LQ28" s="423"/>
      <c r="LR28" s="423"/>
      <c r="LS28" s="423"/>
      <c r="LT28" s="423"/>
      <c r="LU28" s="423"/>
      <c r="LV28" s="423"/>
      <c r="LW28" s="423"/>
      <c r="LX28" s="423"/>
      <c r="LY28" s="423"/>
      <c r="LZ28" s="423"/>
      <c r="MA28" s="423"/>
      <c r="MB28" s="423"/>
      <c r="MC28" s="423"/>
      <c r="MD28" s="423"/>
      <c r="ME28" s="423"/>
      <c r="MF28" s="423"/>
      <c r="MG28" s="423"/>
      <c r="MH28" s="423"/>
      <c r="MI28" s="423"/>
      <c r="MJ28" s="423"/>
      <c r="MK28" s="423"/>
      <c r="ML28" s="423"/>
      <c r="MM28" s="423"/>
      <c r="MN28" s="423"/>
      <c r="MO28" s="423"/>
      <c r="MP28" s="423"/>
      <c r="MQ28" s="423"/>
      <c r="MR28" s="423"/>
      <c r="MS28" s="423"/>
      <c r="MT28" s="423"/>
      <c r="MU28" s="423"/>
      <c r="MV28" s="423"/>
      <c r="MW28" s="423"/>
      <c r="MX28" s="423"/>
      <c r="MY28" s="423"/>
      <c r="MZ28" s="423"/>
      <c r="NA28" s="423"/>
      <c r="NB28" s="423"/>
      <c r="NC28" s="423"/>
      <c r="ND28" s="423"/>
      <c r="NE28" s="423"/>
      <c r="NF28" s="423"/>
      <c r="NG28" s="423"/>
      <c r="NH28" s="423"/>
      <c r="NI28" s="423"/>
      <c r="NJ28" s="423"/>
      <c r="NK28" s="423"/>
      <c r="NL28" s="423"/>
      <c r="NM28" s="423"/>
      <c r="NN28" s="423"/>
      <c r="NO28" s="423"/>
      <c r="NP28" s="423"/>
      <c r="NQ28" s="423"/>
      <c r="NR28" s="423"/>
      <c r="NS28" s="423"/>
      <c r="NT28" s="423"/>
      <c r="NU28" s="423"/>
      <c r="NV28" s="423"/>
      <c r="NW28" s="423"/>
      <c r="NX28" s="423"/>
      <c r="NY28" s="423"/>
      <c r="NZ28" s="423"/>
      <c r="OA28" s="423"/>
      <c r="OB28" s="423"/>
      <c r="OC28" s="423"/>
      <c r="OD28" s="423"/>
      <c r="OE28" s="423"/>
      <c r="OF28" s="423"/>
      <c r="OG28" s="423"/>
      <c r="OH28" s="423"/>
      <c r="OI28" s="423"/>
      <c r="OJ28" s="423"/>
      <c r="OK28" s="423"/>
      <c r="OL28" s="423"/>
      <c r="OM28" s="423"/>
      <c r="ON28" s="423"/>
      <c r="OO28" s="423"/>
      <c r="OP28" s="423"/>
      <c r="OQ28" s="423"/>
      <c r="OR28" s="423"/>
      <c r="OS28" s="423"/>
      <c r="OT28" s="423"/>
      <c r="OU28" s="423"/>
      <c r="OV28" s="423"/>
      <c r="OW28" s="423"/>
      <c r="OX28" s="423"/>
      <c r="OY28" s="423"/>
      <c r="OZ28" s="423"/>
      <c r="PA28" s="423"/>
      <c r="PB28" s="423"/>
      <c r="PC28" s="423"/>
      <c r="PD28" s="423"/>
      <c r="PE28" s="423"/>
      <c r="PF28" s="423"/>
      <c r="PG28" s="423"/>
      <c r="PH28" s="423"/>
      <c r="PI28" s="423"/>
      <c r="PJ28" s="423"/>
      <c r="PK28" s="423"/>
      <c r="PL28" s="423"/>
      <c r="PM28" s="423"/>
      <c r="PN28" s="423"/>
      <c r="PO28" s="423"/>
      <c r="PP28" s="423"/>
      <c r="PQ28" s="423"/>
      <c r="PR28" s="423"/>
      <c r="PS28" s="423"/>
      <c r="PT28" s="423"/>
      <c r="PU28" s="423"/>
      <c r="PV28" s="423"/>
      <c r="PW28" s="423"/>
      <c r="PX28" s="423"/>
      <c r="PY28" s="423"/>
      <c r="PZ28" s="423"/>
      <c r="QA28" s="423"/>
      <c r="QB28" s="423"/>
      <c r="QC28" s="423"/>
      <c r="QD28" s="423"/>
      <c r="QE28" s="423"/>
      <c r="QF28" s="423"/>
      <c r="QG28" s="423"/>
      <c r="QH28" s="423"/>
      <c r="QI28" s="423"/>
      <c r="QJ28" s="423"/>
      <c r="QK28" s="423"/>
      <c r="QL28" s="423"/>
      <c r="QM28" s="423"/>
      <c r="QN28" s="423"/>
      <c r="QO28" s="423"/>
      <c r="QP28" s="423"/>
      <c r="QQ28" s="423"/>
      <c r="QR28" s="423"/>
      <c r="QS28" s="423"/>
      <c r="QT28" s="423"/>
      <c r="QU28" s="423"/>
      <c r="QV28" s="423"/>
      <c r="QW28" s="423"/>
      <c r="QX28" s="423"/>
      <c r="QY28" s="423"/>
      <c r="QZ28" s="423"/>
      <c r="RA28" s="423"/>
      <c r="RB28" s="423"/>
      <c r="RC28" s="423"/>
      <c r="RD28" s="423"/>
      <c r="RE28" s="423"/>
      <c r="RF28" s="423"/>
      <c r="RG28" s="423"/>
      <c r="RH28" s="423"/>
      <c r="RI28" s="423"/>
      <c r="RJ28" s="423"/>
      <c r="RK28" s="423"/>
      <c r="RL28" s="423"/>
      <c r="RM28" s="423"/>
      <c r="RN28" s="423"/>
      <c r="RO28" s="423"/>
      <c r="RP28" s="423"/>
      <c r="RQ28" s="423"/>
      <c r="RR28" s="423"/>
      <c r="RS28" s="423"/>
      <c r="RT28" s="423"/>
      <c r="RU28" s="423"/>
      <c r="RV28" s="423"/>
      <c r="RW28" s="423"/>
      <c r="RX28" s="423"/>
      <c r="RY28" s="423"/>
      <c r="RZ28" s="423"/>
      <c r="SA28" s="423"/>
      <c r="SB28" s="423"/>
      <c r="SC28" s="423"/>
      <c r="SD28" s="423"/>
      <c r="SE28" s="423"/>
      <c r="SF28" s="423"/>
      <c r="SG28" s="423"/>
      <c r="SH28" s="423"/>
      <c r="SI28" s="423"/>
      <c r="SJ28" s="423"/>
      <c r="SK28" s="423"/>
      <c r="SL28" s="423"/>
      <c r="SM28" s="423"/>
      <c r="SN28" s="423"/>
      <c r="SO28" s="423"/>
      <c r="SP28" s="423"/>
      <c r="SQ28" s="423"/>
      <c r="SR28" s="423"/>
      <c r="SS28" s="423"/>
      <c r="ST28" s="423"/>
      <c r="SU28" s="423"/>
      <c r="SV28" s="423"/>
      <c r="SW28" s="423"/>
      <c r="SX28" s="423"/>
      <c r="SY28" s="423"/>
      <c r="SZ28" s="423"/>
      <c r="TA28" s="423"/>
      <c r="TB28" s="423"/>
      <c r="TC28" s="423"/>
      <c r="TD28" s="423"/>
      <c r="TE28" s="423"/>
      <c r="TF28" s="423"/>
      <c r="TG28" s="423"/>
      <c r="TH28" s="423"/>
      <c r="TI28" s="423"/>
      <c r="TJ28" s="423"/>
      <c r="TK28" s="423"/>
      <c r="TL28" s="423"/>
      <c r="TM28" s="423"/>
      <c r="TN28" s="423"/>
      <c r="TO28" s="423"/>
      <c r="TP28" s="423"/>
      <c r="TQ28" s="423"/>
      <c r="TR28" s="423"/>
      <c r="TS28" s="423"/>
      <c r="TT28" s="423"/>
      <c r="TU28" s="423"/>
      <c r="TV28" s="423"/>
      <c r="TW28" s="423"/>
      <c r="TX28" s="423"/>
      <c r="TY28" s="423"/>
      <c r="TZ28" s="423"/>
      <c r="UA28" s="423"/>
      <c r="UB28" s="423"/>
      <c r="UC28" s="423"/>
      <c r="UD28" s="423"/>
      <c r="UE28" s="423"/>
      <c r="UF28" s="423"/>
      <c r="UG28" s="423"/>
      <c r="UH28" s="423"/>
      <c r="UI28" s="423"/>
      <c r="UJ28" s="423"/>
      <c r="UK28" s="423"/>
      <c r="UL28" s="423"/>
      <c r="UM28" s="423"/>
      <c r="UN28" s="423"/>
      <c r="UO28" s="423"/>
      <c r="UP28" s="423"/>
      <c r="UQ28" s="423"/>
      <c r="UR28" s="423"/>
      <c r="US28" s="423"/>
      <c r="UT28" s="423"/>
      <c r="UU28" s="423"/>
      <c r="UV28" s="423"/>
      <c r="UW28" s="423"/>
      <c r="UX28" s="423"/>
      <c r="UY28" s="423"/>
      <c r="UZ28" s="423"/>
      <c r="VA28" s="423"/>
      <c r="VB28" s="423"/>
      <c r="VC28" s="423"/>
      <c r="VD28" s="423"/>
      <c r="VE28" s="423"/>
      <c r="VF28" s="423"/>
      <c r="VG28" s="423"/>
      <c r="VH28" s="423"/>
      <c r="VI28" s="423"/>
      <c r="VJ28" s="423"/>
      <c r="VK28" s="423"/>
      <c r="VL28" s="423"/>
      <c r="VM28" s="423"/>
      <c r="VN28" s="423"/>
      <c r="VO28" s="423"/>
      <c r="VP28" s="423"/>
      <c r="VQ28" s="423"/>
      <c r="VR28" s="423"/>
      <c r="VS28" s="423"/>
      <c r="VT28" s="423"/>
      <c r="VU28" s="423"/>
      <c r="VV28" s="423"/>
      <c r="VW28" s="423"/>
      <c r="VX28" s="423"/>
      <c r="VY28" s="423"/>
      <c r="VZ28" s="423"/>
      <c r="WA28" s="423"/>
      <c r="WB28" s="423"/>
      <c r="WC28" s="423"/>
      <c r="WD28" s="423"/>
    </row>
    <row r="29" spans="1:602" s="424" customFormat="1" ht="15.75" x14ac:dyDescent="0.2">
      <c r="A29" s="435" t="s">
        <v>370</v>
      </c>
      <c r="B29" s="469" t="s">
        <v>371</v>
      </c>
      <c r="C29" s="434" t="s">
        <v>337</v>
      </c>
      <c r="D29" s="434">
        <v>15.66</v>
      </c>
      <c r="E29" s="434">
        <v>281.43</v>
      </c>
      <c r="F29" s="437">
        <f t="shared" si="0"/>
        <v>4407.1899999999996</v>
      </c>
      <c r="G29" s="434">
        <v>15.66</v>
      </c>
      <c r="H29" s="434">
        <v>4407.1938</v>
      </c>
      <c r="I29" s="422">
        <f>IF(F29=0,0,H29/F29)</f>
        <v>1.0000008622274057</v>
      </c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3"/>
      <c r="AC29" s="423"/>
      <c r="AD29" s="423"/>
      <c r="AE29" s="423"/>
      <c r="AF29" s="423"/>
      <c r="AG29" s="423"/>
      <c r="AH29" s="423"/>
      <c r="AI29" s="423"/>
      <c r="AJ29" s="423"/>
      <c r="AK29" s="423"/>
      <c r="AL29" s="423"/>
      <c r="AM29" s="423"/>
      <c r="AN29" s="423"/>
      <c r="AO29" s="423"/>
      <c r="AP29" s="423"/>
      <c r="AQ29" s="423"/>
      <c r="AR29" s="423"/>
      <c r="AS29" s="423"/>
      <c r="AT29" s="423"/>
      <c r="AU29" s="423"/>
      <c r="AV29" s="423"/>
      <c r="AW29" s="423"/>
      <c r="AX29" s="423"/>
      <c r="AY29" s="423"/>
      <c r="AZ29" s="423"/>
      <c r="BA29" s="423"/>
      <c r="BB29" s="423"/>
      <c r="BC29" s="423"/>
      <c r="BD29" s="423"/>
      <c r="BE29" s="423"/>
      <c r="BF29" s="423"/>
      <c r="BG29" s="423"/>
      <c r="BH29" s="423"/>
      <c r="BI29" s="423"/>
      <c r="BJ29" s="423"/>
      <c r="BK29" s="423"/>
      <c r="BL29" s="423"/>
      <c r="BM29" s="423"/>
      <c r="BN29" s="423"/>
      <c r="BO29" s="423"/>
      <c r="BP29" s="423"/>
      <c r="BQ29" s="423"/>
      <c r="BR29" s="423"/>
      <c r="BS29" s="423"/>
      <c r="BT29" s="423"/>
      <c r="BU29" s="423"/>
      <c r="BV29" s="423"/>
      <c r="BW29" s="423"/>
      <c r="BX29" s="423"/>
      <c r="BY29" s="423"/>
      <c r="BZ29" s="423"/>
      <c r="CA29" s="423"/>
      <c r="CB29" s="423"/>
      <c r="CC29" s="423"/>
      <c r="CD29" s="423"/>
      <c r="CE29" s="423"/>
      <c r="CF29" s="423"/>
      <c r="CG29" s="423"/>
      <c r="CH29" s="423"/>
      <c r="CI29" s="423"/>
      <c r="CJ29" s="423"/>
      <c r="CK29" s="423"/>
      <c r="CL29" s="423"/>
      <c r="CM29" s="423"/>
      <c r="CN29" s="423"/>
      <c r="CO29" s="423"/>
      <c r="CP29" s="423"/>
      <c r="CQ29" s="423"/>
      <c r="CR29" s="423"/>
      <c r="CS29" s="423"/>
      <c r="CT29" s="423"/>
      <c r="CU29" s="423"/>
      <c r="CV29" s="423"/>
      <c r="CW29" s="423"/>
      <c r="CX29" s="423"/>
      <c r="CY29" s="423"/>
      <c r="CZ29" s="423"/>
      <c r="DA29" s="423"/>
      <c r="DB29" s="423"/>
      <c r="DC29" s="423"/>
      <c r="DD29" s="423"/>
      <c r="DE29" s="423"/>
      <c r="DF29" s="423"/>
      <c r="DG29" s="423"/>
      <c r="DH29" s="423"/>
      <c r="DI29" s="423"/>
      <c r="DJ29" s="423"/>
      <c r="DK29" s="423"/>
      <c r="DL29" s="423"/>
      <c r="DM29" s="423"/>
      <c r="DN29" s="423"/>
      <c r="DO29" s="423"/>
      <c r="DP29" s="423"/>
      <c r="DQ29" s="423"/>
      <c r="DR29" s="423"/>
      <c r="DS29" s="423"/>
      <c r="DT29" s="423"/>
      <c r="DU29" s="423"/>
      <c r="DV29" s="423"/>
      <c r="DW29" s="423"/>
      <c r="DX29" s="423"/>
      <c r="DY29" s="423"/>
      <c r="DZ29" s="423"/>
      <c r="EA29" s="423"/>
      <c r="EB29" s="423"/>
      <c r="EC29" s="423"/>
      <c r="ED29" s="423"/>
      <c r="EE29" s="423"/>
      <c r="EF29" s="423"/>
      <c r="EG29" s="423"/>
      <c r="EH29" s="423"/>
      <c r="EI29" s="423"/>
      <c r="EJ29" s="423"/>
      <c r="EK29" s="423"/>
      <c r="EL29" s="423"/>
      <c r="EM29" s="423"/>
      <c r="EN29" s="423"/>
      <c r="EO29" s="423"/>
      <c r="EP29" s="423"/>
      <c r="EQ29" s="423"/>
      <c r="ER29" s="423"/>
      <c r="ES29" s="423"/>
      <c r="ET29" s="423"/>
      <c r="EU29" s="423"/>
      <c r="EV29" s="423"/>
      <c r="EW29" s="423"/>
      <c r="EX29" s="423"/>
      <c r="EY29" s="423"/>
      <c r="EZ29" s="423"/>
      <c r="FA29" s="423"/>
      <c r="FB29" s="423"/>
      <c r="FC29" s="423"/>
      <c r="FD29" s="423"/>
      <c r="FE29" s="423"/>
      <c r="FF29" s="423"/>
      <c r="FG29" s="423"/>
      <c r="FH29" s="423"/>
      <c r="FI29" s="423"/>
      <c r="FJ29" s="423"/>
      <c r="FK29" s="423"/>
      <c r="FL29" s="423"/>
      <c r="FM29" s="423"/>
      <c r="FN29" s="423"/>
      <c r="FO29" s="423"/>
      <c r="FP29" s="423"/>
      <c r="FQ29" s="423"/>
      <c r="FR29" s="423"/>
      <c r="FS29" s="423"/>
      <c r="FT29" s="423"/>
      <c r="FU29" s="423"/>
      <c r="FV29" s="423"/>
      <c r="FW29" s="423"/>
      <c r="FX29" s="423"/>
      <c r="FY29" s="423"/>
      <c r="FZ29" s="423"/>
      <c r="GA29" s="423"/>
      <c r="GB29" s="423"/>
      <c r="GC29" s="423"/>
      <c r="GD29" s="423"/>
      <c r="GE29" s="423"/>
      <c r="GF29" s="423"/>
      <c r="GG29" s="423"/>
      <c r="GH29" s="423"/>
      <c r="GI29" s="423"/>
      <c r="GJ29" s="423"/>
      <c r="GK29" s="423"/>
      <c r="GL29" s="423"/>
      <c r="GM29" s="423"/>
      <c r="GN29" s="423"/>
      <c r="GO29" s="423"/>
      <c r="GP29" s="423"/>
      <c r="GQ29" s="423"/>
      <c r="GR29" s="423"/>
      <c r="GS29" s="423"/>
      <c r="GT29" s="423"/>
      <c r="GU29" s="423"/>
      <c r="GV29" s="423"/>
      <c r="GW29" s="423"/>
      <c r="GX29" s="423"/>
      <c r="GY29" s="423"/>
      <c r="GZ29" s="423"/>
      <c r="HA29" s="423"/>
      <c r="HB29" s="423"/>
      <c r="HC29" s="423"/>
      <c r="HD29" s="423"/>
      <c r="HE29" s="423"/>
      <c r="HF29" s="423"/>
      <c r="HG29" s="423"/>
      <c r="HH29" s="423"/>
      <c r="HI29" s="423"/>
      <c r="HJ29" s="423"/>
      <c r="HK29" s="423"/>
      <c r="HL29" s="423"/>
      <c r="HM29" s="423"/>
      <c r="HN29" s="423"/>
      <c r="HO29" s="423"/>
      <c r="HP29" s="423"/>
      <c r="HQ29" s="423"/>
      <c r="HR29" s="423"/>
      <c r="HS29" s="423"/>
      <c r="HT29" s="423"/>
      <c r="HU29" s="423"/>
      <c r="HV29" s="423"/>
      <c r="HW29" s="423"/>
      <c r="HX29" s="423"/>
      <c r="HY29" s="423"/>
      <c r="HZ29" s="423"/>
      <c r="IA29" s="423"/>
      <c r="IB29" s="423"/>
      <c r="IC29" s="423"/>
      <c r="ID29" s="423"/>
      <c r="IE29" s="423"/>
      <c r="IF29" s="423"/>
      <c r="IG29" s="423"/>
      <c r="IH29" s="423"/>
      <c r="II29" s="423"/>
      <c r="IJ29" s="423"/>
      <c r="IK29" s="423"/>
      <c r="IL29" s="423"/>
      <c r="IM29" s="423"/>
      <c r="IN29" s="423"/>
      <c r="IO29" s="423"/>
      <c r="IP29" s="423"/>
      <c r="IQ29" s="423"/>
      <c r="IR29" s="423"/>
      <c r="IS29" s="423"/>
      <c r="IT29" s="423"/>
      <c r="IU29" s="423"/>
      <c r="IV29" s="423"/>
      <c r="IW29" s="423"/>
      <c r="IX29" s="423"/>
      <c r="IY29" s="423"/>
      <c r="IZ29" s="423"/>
      <c r="JA29" s="423"/>
      <c r="JB29" s="423"/>
      <c r="JC29" s="423"/>
      <c r="JD29" s="423"/>
      <c r="JE29" s="423"/>
      <c r="JF29" s="423"/>
      <c r="JG29" s="423"/>
      <c r="JH29" s="423"/>
      <c r="JI29" s="423"/>
      <c r="JJ29" s="423"/>
      <c r="JK29" s="423"/>
      <c r="JL29" s="423"/>
      <c r="JM29" s="423"/>
      <c r="JN29" s="423"/>
      <c r="JO29" s="423"/>
      <c r="JP29" s="423"/>
      <c r="JQ29" s="423"/>
      <c r="JR29" s="423"/>
      <c r="JS29" s="423"/>
      <c r="JT29" s="423"/>
      <c r="JU29" s="423"/>
      <c r="JV29" s="423"/>
      <c r="JW29" s="423"/>
      <c r="JX29" s="423"/>
      <c r="JY29" s="423"/>
      <c r="JZ29" s="423"/>
      <c r="KA29" s="423"/>
      <c r="KB29" s="423"/>
      <c r="KC29" s="423"/>
      <c r="KD29" s="423"/>
      <c r="KE29" s="423"/>
      <c r="KF29" s="423"/>
      <c r="KG29" s="423"/>
      <c r="KH29" s="423"/>
      <c r="KI29" s="423"/>
      <c r="KJ29" s="423"/>
      <c r="KK29" s="423"/>
      <c r="KL29" s="423"/>
      <c r="KM29" s="423"/>
      <c r="KN29" s="423"/>
      <c r="KO29" s="423"/>
      <c r="KP29" s="423"/>
      <c r="KQ29" s="423"/>
      <c r="KR29" s="423"/>
      <c r="KS29" s="423"/>
      <c r="KT29" s="423"/>
      <c r="KU29" s="423"/>
      <c r="KV29" s="423"/>
      <c r="KW29" s="423"/>
      <c r="KX29" s="423"/>
      <c r="KY29" s="423"/>
      <c r="KZ29" s="423"/>
      <c r="LA29" s="423"/>
      <c r="LB29" s="423"/>
      <c r="LC29" s="423"/>
      <c r="LD29" s="423"/>
      <c r="LE29" s="423"/>
      <c r="LF29" s="423"/>
      <c r="LG29" s="423"/>
      <c r="LH29" s="423"/>
      <c r="LI29" s="423"/>
      <c r="LJ29" s="423"/>
      <c r="LK29" s="423"/>
      <c r="LL29" s="423"/>
      <c r="LM29" s="423"/>
      <c r="LN29" s="423"/>
      <c r="LO29" s="423"/>
      <c r="LP29" s="423"/>
      <c r="LQ29" s="423"/>
      <c r="LR29" s="423"/>
      <c r="LS29" s="423"/>
      <c r="LT29" s="423"/>
      <c r="LU29" s="423"/>
      <c r="LV29" s="423"/>
      <c r="LW29" s="423"/>
      <c r="LX29" s="423"/>
      <c r="LY29" s="423"/>
      <c r="LZ29" s="423"/>
      <c r="MA29" s="423"/>
      <c r="MB29" s="423"/>
      <c r="MC29" s="423"/>
      <c r="MD29" s="423"/>
      <c r="ME29" s="423"/>
      <c r="MF29" s="423"/>
      <c r="MG29" s="423"/>
      <c r="MH29" s="423"/>
      <c r="MI29" s="423"/>
      <c r="MJ29" s="423"/>
      <c r="MK29" s="423"/>
      <c r="ML29" s="423"/>
      <c r="MM29" s="423"/>
      <c r="MN29" s="423"/>
      <c r="MO29" s="423"/>
      <c r="MP29" s="423"/>
      <c r="MQ29" s="423"/>
      <c r="MR29" s="423"/>
      <c r="MS29" s="423"/>
      <c r="MT29" s="423"/>
      <c r="MU29" s="423"/>
      <c r="MV29" s="423"/>
      <c r="MW29" s="423"/>
      <c r="MX29" s="423"/>
      <c r="MY29" s="423"/>
      <c r="MZ29" s="423"/>
      <c r="NA29" s="423"/>
      <c r="NB29" s="423"/>
      <c r="NC29" s="423"/>
      <c r="ND29" s="423"/>
      <c r="NE29" s="423"/>
      <c r="NF29" s="423"/>
      <c r="NG29" s="423"/>
      <c r="NH29" s="423"/>
      <c r="NI29" s="423"/>
      <c r="NJ29" s="423"/>
      <c r="NK29" s="423"/>
      <c r="NL29" s="423"/>
      <c r="NM29" s="423"/>
      <c r="NN29" s="423"/>
      <c r="NO29" s="423"/>
      <c r="NP29" s="423"/>
      <c r="NQ29" s="423"/>
      <c r="NR29" s="423"/>
      <c r="NS29" s="423"/>
      <c r="NT29" s="423"/>
      <c r="NU29" s="423"/>
      <c r="NV29" s="423"/>
      <c r="NW29" s="423"/>
      <c r="NX29" s="423"/>
      <c r="NY29" s="423"/>
      <c r="NZ29" s="423"/>
      <c r="OA29" s="423"/>
      <c r="OB29" s="423"/>
      <c r="OC29" s="423"/>
      <c r="OD29" s="423"/>
      <c r="OE29" s="423"/>
      <c r="OF29" s="423"/>
      <c r="OG29" s="423"/>
      <c r="OH29" s="423"/>
      <c r="OI29" s="423"/>
      <c r="OJ29" s="423"/>
      <c r="OK29" s="423"/>
      <c r="OL29" s="423"/>
      <c r="OM29" s="423"/>
      <c r="ON29" s="423"/>
      <c r="OO29" s="423"/>
      <c r="OP29" s="423"/>
      <c r="OQ29" s="423"/>
      <c r="OR29" s="423"/>
      <c r="OS29" s="423"/>
      <c r="OT29" s="423"/>
      <c r="OU29" s="423"/>
      <c r="OV29" s="423"/>
      <c r="OW29" s="423"/>
      <c r="OX29" s="423"/>
      <c r="OY29" s="423"/>
      <c r="OZ29" s="423"/>
      <c r="PA29" s="423"/>
      <c r="PB29" s="423"/>
      <c r="PC29" s="423"/>
      <c r="PD29" s="423"/>
      <c r="PE29" s="423"/>
      <c r="PF29" s="423"/>
      <c r="PG29" s="423"/>
      <c r="PH29" s="423"/>
      <c r="PI29" s="423"/>
      <c r="PJ29" s="423"/>
      <c r="PK29" s="423"/>
      <c r="PL29" s="423"/>
      <c r="PM29" s="423"/>
      <c r="PN29" s="423"/>
      <c r="PO29" s="423"/>
      <c r="PP29" s="423"/>
      <c r="PQ29" s="423"/>
      <c r="PR29" s="423"/>
      <c r="PS29" s="423"/>
      <c r="PT29" s="423"/>
      <c r="PU29" s="423"/>
      <c r="PV29" s="423"/>
      <c r="PW29" s="423"/>
      <c r="PX29" s="423"/>
      <c r="PY29" s="423"/>
      <c r="PZ29" s="423"/>
      <c r="QA29" s="423"/>
      <c r="QB29" s="423"/>
      <c r="QC29" s="423"/>
      <c r="QD29" s="423"/>
      <c r="QE29" s="423"/>
      <c r="QF29" s="423"/>
      <c r="QG29" s="423"/>
      <c r="QH29" s="423"/>
      <c r="QI29" s="423"/>
      <c r="QJ29" s="423"/>
      <c r="QK29" s="423"/>
      <c r="QL29" s="423"/>
      <c r="QM29" s="423"/>
      <c r="QN29" s="423"/>
      <c r="QO29" s="423"/>
      <c r="QP29" s="423"/>
      <c r="QQ29" s="423"/>
      <c r="QR29" s="423"/>
      <c r="QS29" s="423"/>
      <c r="QT29" s="423"/>
      <c r="QU29" s="423"/>
      <c r="QV29" s="423"/>
      <c r="QW29" s="423"/>
      <c r="QX29" s="423"/>
      <c r="QY29" s="423"/>
      <c r="QZ29" s="423"/>
      <c r="RA29" s="423"/>
      <c r="RB29" s="423"/>
      <c r="RC29" s="423"/>
      <c r="RD29" s="423"/>
      <c r="RE29" s="423"/>
      <c r="RF29" s="423"/>
      <c r="RG29" s="423"/>
      <c r="RH29" s="423"/>
      <c r="RI29" s="423"/>
      <c r="RJ29" s="423"/>
      <c r="RK29" s="423"/>
      <c r="RL29" s="423"/>
      <c r="RM29" s="423"/>
      <c r="RN29" s="423"/>
      <c r="RO29" s="423"/>
      <c r="RP29" s="423"/>
      <c r="RQ29" s="423"/>
      <c r="RR29" s="423"/>
      <c r="RS29" s="423"/>
      <c r="RT29" s="423"/>
      <c r="RU29" s="423"/>
      <c r="RV29" s="423"/>
      <c r="RW29" s="423"/>
      <c r="RX29" s="423"/>
      <c r="RY29" s="423"/>
      <c r="RZ29" s="423"/>
      <c r="SA29" s="423"/>
      <c r="SB29" s="423"/>
      <c r="SC29" s="423"/>
      <c r="SD29" s="423"/>
      <c r="SE29" s="423"/>
      <c r="SF29" s="423"/>
      <c r="SG29" s="423"/>
      <c r="SH29" s="423"/>
      <c r="SI29" s="423"/>
      <c r="SJ29" s="423"/>
      <c r="SK29" s="423"/>
      <c r="SL29" s="423"/>
      <c r="SM29" s="423"/>
      <c r="SN29" s="423"/>
      <c r="SO29" s="423"/>
      <c r="SP29" s="423"/>
      <c r="SQ29" s="423"/>
      <c r="SR29" s="423"/>
      <c r="SS29" s="423"/>
      <c r="ST29" s="423"/>
      <c r="SU29" s="423"/>
      <c r="SV29" s="423"/>
      <c r="SW29" s="423"/>
      <c r="SX29" s="423"/>
      <c r="SY29" s="423"/>
      <c r="SZ29" s="423"/>
      <c r="TA29" s="423"/>
      <c r="TB29" s="423"/>
      <c r="TC29" s="423"/>
      <c r="TD29" s="423"/>
      <c r="TE29" s="423"/>
      <c r="TF29" s="423"/>
      <c r="TG29" s="423"/>
      <c r="TH29" s="423"/>
      <c r="TI29" s="423"/>
      <c r="TJ29" s="423"/>
      <c r="TK29" s="423"/>
      <c r="TL29" s="423"/>
      <c r="TM29" s="423"/>
      <c r="TN29" s="423"/>
      <c r="TO29" s="423"/>
      <c r="TP29" s="423"/>
      <c r="TQ29" s="423"/>
      <c r="TR29" s="423"/>
      <c r="TS29" s="423"/>
      <c r="TT29" s="423"/>
      <c r="TU29" s="423"/>
      <c r="TV29" s="423"/>
      <c r="TW29" s="423"/>
      <c r="TX29" s="423"/>
      <c r="TY29" s="423"/>
      <c r="TZ29" s="423"/>
      <c r="UA29" s="423"/>
      <c r="UB29" s="423"/>
      <c r="UC29" s="423"/>
      <c r="UD29" s="423"/>
      <c r="UE29" s="423"/>
      <c r="UF29" s="423"/>
      <c r="UG29" s="423"/>
      <c r="UH29" s="423"/>
      <c r="UI29" s="423"/>
      <c r="UJ29" s="423"/>
      <c r="UK29" s="423"/>
      <c r="UL29" s="423"/>
      <c r="UM29" s="423"/>
      <c r="UN29" s="423"/>
      <c r="UO29" s="423"/>
      <c r="UP29" s="423"/>
      <c r="UQ29" s="423"/>
      <c r="UR29" s="423"/>
      <c r="US29" s="423"/>
      <c r="UT29" s="423"/>
      <c r="UU29" s="423"/>
      <c r="UV29" s="423"/>
      <c r="UW29" s="423"/>
      <c r="UX29" s="423"/>
      <c r="UY29" s="423"/>
      <c r="UZ29" s="423"/>
      <c r="VA29" s="423"/>
      <c r="VB29" s="423"/>
      <c r="VC29" s="423"/>
      <c r="VD29" s="423"/>
      <c r="VE29" s="423"/>
      <c r="VF29" s="423"/>
      <c r="VG29" s="423"/>
      <c r="VH29" s="423"/>
      <c r="VI29" s="423"/>
      <c r="VJ29" s="423"/>
      <c r="VK29" s="423"/>
      <c r="VL29" s="423"/>
      <c r="VM29" s="423"/>
      <c r="VN29" s="423"/>
      <c r="VO29" s="423"/>
      <c r="VP29" s="423"/>
      <c r="VQ29" s="423"/>
      <c r="VR29" s="423"/>
      <c r="VS29" s="423"/>
      <c r="VT29" s="423"/>
      <c r="VU29" s="423"/>
      <c r="VV29" s="423"/>
      <c r="VW29" s="423"/>
      <c r="VX29" s="423"/>
      <c r="VY29" s="423"/>
      <c r="VZ29" s="423"/>
      <c r="WA29" s="423"/>
      <c r="WB29" s="423"/>
      <c r="WC29" s="423"/>
      <c r="WD29" s="423"/>
    </row>
    <row r="30" spans="1:602" s="424" customFormat="1" ht="15.75" x14ac:dyDescent="0.2">
      <c r="A30" s="435" t="s">
        <v>372</v>
      </c>
      <c r="B30" s="469" t="s">
        <v>373</v>
      </c>
      <c r="C30" s="434" t="s">
        <v>35</v>
      </c>
      <c r="D30" s="434">
        <v>55</v>
      </c>
      <c r="E30" s="434">
        <v>15.96</v>
      </c>
      <c r="F30" s="437">
        <f t="shared" si="0"/>
        <v>877.8</v>
      </c>
      <c r="G30" s="434">
        <v>55</v>
      </c>
      <c r="H30" s="434">
        <v>877.80000000000007</v>
      </c>
      <c r="I30" s="422">
        <f>IF(F30=0,0,H30/F30)</f>
        <v>1.0000000000000002</v>
      </c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3"/>
      <c r="AC30" s="423"/>
      <c r="AD30" s="423"/>
      <c r="AE30" s="423"/>
      <c r="AF30" s="423"/>
      <c r="AG30" s="423"/>
      <c r="AH30" s="423"/>
      <c r="AI30" s="423"/>
      <c r="AJ30" s="423"/>
      <c r="AK30" s="423"/>
      <c r="AL30" s="423"/>
      <c r="AM30" s="423"/>
      <c r="AN30" s="423"/>
      <c r="AO30" s="423"/>
      <c r="AP30" s="423"/>
      <c r="AQ30" s="423"/>
      <c r="AR30" s="423"/>
      <c r="AS30" s="423"/>
      <c r="AT30" s="423"/>
      <c r="AU30" s="423"/>
      <c r="AV30" s="423"/>
      <c r="AW30" s="423"/>
      <c r="AX30" s="423"/>
      <c r="AY30" s="423"/>
      <c r="AZ30" s="423"/>
      <c r="BA30" s="423"/>
      <c r="BB30" s="423"/>
      <c r="BC30" s="423"/>
      <c r="BD30" s="423"/>
      <c r="BE30" s="423"/>
      <c r="BF30" s="423"/>
      <c r="BG30" s="423"/>
      <c r="BH30" s="423"/>
      <c r="BI30" s="423"/>
      <c r="BJ30" s="423"/>
      <c r="BK30" s="423"/>
      <c r="BL30" s="423"/>
      <c r="BM30" s="423"/>
      <c r="BN30" s="423"/>
      <c r="BO30" s="423"/>
      <c r="BP30" s="423"/>
      <c r="BQ30" s="423"/>
      <c r="BR30" s="423"/>
      <c r="BS30" s="423"/>
      <c r="BT30" s="423"/>
      <c r="BU30" s="423"/>
      <c r="BV30" s="423"/>
      <c r="BW30" s="423"/>
      <c r="BX30" s="423"/>
      <c r="BY30" s="423"/>
      <c r="BZ30" s="423"/>
      <c r="CA30" s="423"/>
      <c r="CB30" s="423"/>
      <c r="CC30" s="423"/>
      <c r="CD30" s="423"/>
      <c r="CE30" s="423"/>
      <c r="CF30" s="423"/>
      <c r="CG30" s="423"/>
      <c r="CH30" s="423"/>
      <c r="CI30" s="423"/>
      <c r="CJ30" s="423"/>
      <c r="CK30" s="423"/>
      <c r="CL30" s="423"/>
      <c r="CM30" s="423"/>
      <c r="CN30" s="423"/>
      <c r="CO30" s="423"/>
      <c r="CP30" s="423"/>
      <c r="CQ30" s="423"/>
      <c r="CR30" s="423"/>
      <c r="CS30" s="423"/>
      <c r="CT30" s="423"/>
      <c r="CU30" s="423"/>
      <c r="CV30" s="423"/>
      <c r="CW30" s="423"/>
      <c r="CX30" s="423"/>
      <c r="CY30" s="423"/>
      <c r="CZ30" s="423"/>
      <c r="DA30" s="423"/>
      <c r="DB30" s="423"/>
      <c r="DC30" s="423"/>
      <c r="DD30" s="423"/>
      <c r="DE30" s="423"/>
      <c r="DF30" s="423"/>
      <c r="DG30" s="423"/>
      <c r="DH30" s="423"/>
      <c r="DI30" s="423"/>
      <c r="DJ30" s="423"/>
      <c r="DK30" s="423"/>
      <c r="DL30" s="423"/>
      <c r="DM30" s="423"/>
      <c r="DN30" s="423"/>
      <c r="DO30" s="423"/>
      <c r="DP30" s="423"/>
      <c r="DQ30" s="423"/>
      <c r="DR30" s="423"/>
      <c r="DS30" s="423"/>
      <c r="DT30" s="423"/>
      <c r="DU30" s="423"/>
      <c r="DV30" s="423"/>
      <c r="DW30" s="423"/>
      <c r="DX30" s="423"/>
      <c r="DY30" s="423"/>
      <c r="DZ30" s="423"/>
      <c r="EA30" s="423"/>
      <c r="EB30" s="423"/>
      <c r="EC30" s="423"/>
      <c r="ED30" s="423"/>
      <c r="EE30" s="423"/>
      <c r="EF30" s="423"/>
      <c r="EG30" s="423"/>
      <c r="EH30" s="423"/>
      <c r="EI30" s="423"/>
      <c r="EJ30" s="423"/>
      <c r="EK30" s="423"/>
      <c r="EL30" s="423"/>
      <c r="EM30" s="423"/>
      <c r="EN30" s="423"/>
      <c r="EO30" s="423"/>
      <c r="EP30" s="423"/>
      <c r="EQ30" s="423"/>
      <c r="ER30" s="423"/>
      <c r="ES30" s="423"/>
      <c r="ET30" s="423"/>
      <c r="EU30" s="423"/>
      <c r="EV30" s="423"/>
      <c r="EW30" s="423"/>
      <c r="EX30" s="423"/>
      <c r="EY30" s="423"/>
      <c r="EZ30" s="423"/>
      <c r="FA30" s="423"/>
      <c r="FB30" s="423"/>
      <c r="FC30" s="423"/>
      <c r="FD30" s="423"/>
      <c r="FE30" s="423"/>
      <c r="FF30" s="423"/>
      <c r="FG30" s="423"/>
      <c r="FH30" s="423"/>
      <c r="FI30" s="423"/>
      <c r="FJ30" s="423"/>
      <c r="FK30" s="423"/>
      <c r="FL30" s="423"/>
      <c r="FM30" s="423"/>
      <c r="FN30" s="423"/>
      <c r="FO30" s="423"/>
      <c r="FP30" s="423"/>
      <c r="FQ30" s="423"/>
      <c r="FR30" s="423"/>
      <c r="FS30" s="423"/>
      <c r="FT30" s="423"/>
      <c r="FU30" s="423"/>
      <c r="FV30" s="423"/>
      <c r="FW30" s="423"/>
      <c r="FX30" s="423"/>
      <c r="FY30" s="423"/>
      <c r="FZ30" s="423"/>
      <c r="GA30" s="423"/>
      <c r="GB30" s="423"/>
      <c r="GC30" s="423"/>
      <c r="GD30" s="423"/>
      <c r="GE30" s="423"/>
      <c r="GF30" s="423"/>
      <c r="GG30" s="423"/>
      <c r="GH30" s="423"/>
      <c r="GI30" s="423"/>
      <c r="GJ30" s="423"/>
      <c r="GK30" s="423"/>
      <c r="GL30" s="423"/>
      <c r="GM30" s="423"/>
      <c r="GN30" s="423"/>
      <c r="GO30" s="423"/>
      <c r="GP30" s="423"/>
      <c r="GQ30" s="423"/>
      <c r="GR30" s="423"/>
      <c r="GS30" s="423"/>
      <c r="GT30" s="423"/>
      <c r="GU30" s="423"/>
      <c r="GV30" s="423"/>
      <c r="GW30" s="423"/>
      <c r="GX30" s="423"/>
      <c r="GY30" s="423"/>
      <c r="GZ30" s="423"/>
      <c r="HA30" s="423"/>
      <c r="HB30" s="423"/>
      <c r="HC30" s="423"/>
      <c r="HD30" s="423"/>
      <c r="HE30" s="423"/>
      <c r="HF30" s="423"/>
      <c r="HG30" s="423"/>
      <c r="HH30" s="423"/>
      <c r="HI30" s="423"/>
      <c r="HJ30" s="423"/>
      <c r="HK30" s="423"/>
      <c r="HL30" s="423"/>
      <c r="HM30" s="423"/>
      <c r="HN30" s="423"/>
      <c r="HO30" s="423"/>
      <c r="HP30" s="423"/>
      <c r="HQ30" s="423"/>
      <c r="HR30" s="423"/>
      <c r="HS30" s="423"/>
      <c r="HT30" s="423"/>
      <c r="HU30" s="423"/>
      <c r="HV30" s="423"/>
      <c r="HW30" s="423"/>
      <c r="HX30" s="423"/>
      <c r="HY30" s="423"/>
      <c r="HZ30" s="423"/>
      <c r="IA30" s="423"/>
      <c r="IB30" s="423"/>
      <c r="IC30" s="423"/>
      <c r="ID30" s="423"/>
      <c r="IE30" s="423"/>
      <c r="IF30" s="423"/>
      <c r="IG30" s="423"/>
      <c r="IH30" s="423"/>
      <c r="II30" s="423"/>
      <c r="IJ30" s="423"/>
      <c r="IK30" s="423"/>
      <c r="IL30" s="423"/>
      <c r="IM30" s="423"/>
      <c r="IN30" s="423"/>
      <c r="IO30" s="423"/>
      <c r="IP30" s="423"/>
      <c r="IQ30" s="423"/>
      <c r="IR30" s="423"/>
      <c r="IS30" s="423"/>
      <c r="IT30" s="423"/>
      <c r="IU30" s="423"/>
      <c r="IV30" s="423"/>
      <c r="IW30" s="423"/>
      <c r="IX30" s="423"/>
      <c r="IY30" s="423"/>
      <c r="IZ30" s="423"/>
      <c r="JA30" s="423"/>
      <c r="JB30" s="423"/>
      <c r="JC30" s="423"/>
      <c r="JD30" s="423"/>
      <c r="JE30" s="423"/>
      <c r="JF30" s="423"/>
      <c r="JG30" s="423"/>
      <c r="JH30" s="423"/>
      <c r="JI30" s="423"/>
      <c r="JJ30" s="423"/>
      <c r="JK30" s="423"/>
      <c r="JL30" s="423"/>
      <c r="JM30" s="423"/>
      <c r="JN30" s="423"/>
      <c r="JO30" s="423"/>
      <c r="JP30" s="423"/>
      <c r="JQ30" s="423"/>
      <c r="JR30" s="423"/>
      <c r="JS30" s="423"/>
      <c r="JT30" s="423"/>
      <c r="JU30" s="423"/>
      <c r="JV30" s="423"/>
      <c r="JW30" s="423"/>
      <c r="JX30" s="423"/>
      <c r="JY30" s="423"/>
      <c r="JZ30" s="423"/>
      <c r="KA30" s="423"/>
      <c r="KB30" s="423"/>
      <c r="KC30" s="423"/>
      <c r="KD30" s="423"/>
      <c r="KE30" s="423"/>
      <c r="KF30" s="423"/>
      <c r="KG30" s="423"/>
      <c r="KH30" s="423"/>
      <c r="KI30" s="423"/>
      <c r="KJ30" s="423"/>
      <c r="KK30" s="423"/>
      <c r="KL30" s="423"/>
      <c r="KM30" s="423"/>
      <c r="KN30" s="423"/>
      <c r="KO30" s="423"/>
      <c r="KP30" s="423"/>
      <c r="KQ30" s="423"/>
      <c r="KR30" s="423"/>
      <c r="KS30" s="423"/>
      <c r="KT30" s="423"/>
      <c r="KU30" s="423"/>
      <c r="KV30" s="423"/>
      <c r="KW30" s="423"/>
      <c r="KX30" s="423"/>
      <c r="KY30" s="423"/>
      <c r="KZ30" s="423"/>
      <c r="LA30" s="423"/>
      <c r="LB30" s="423"/>
      <c r="LC30" s="423"/>
      <c r="LD30" s="423"/>
      <c r="LE30" s="423"/>
      <c r="LF30" s="423"/>
      <c r="LG30" s="423"/>
      <c r="LH30" s="423"/>
      <c r="LI30" s="423"/>
      <c r="LJ30" s="423"/>
      <c r="LK30" s="423"/>
      <c r="LL30" s="423"/>
      <c r="LM30" s="423"/>
      <c r="LN30" s="423"/>
      <c r="LO30" s="423"/>
      <c r="LP30" s="423"/>
      <c r="LQ30" s="423"/>
      <c r="LR30" s="423"/>
      <c r="LS30" s="423"/>
      <c r="LT30" s="423"/>
      <c r="LU30" s="423"/>
      <c r="LV30" s="423"/>
      <c r="LW30" s="423"/>
      <c r="LX30" s="423"/>
      <c r="LY30" s="423"/>
      <c r="LZ30" s="423"/>
      <c r="MA30" s="423"/>
      <c r="MB30" s="423"/>
      <c r="MC30" s="423"/>
      <c r="MD30" s="423"/>
      <c r="ME30" s="423"/>
      <c r="MF30" s="423"/>
      <c r="MG30" s="423"/>
      <c r="MH30" s="423"/>
      <c r="MI30" s="423"/>
      <c r="MJ30" s="423"/>
      <c r="MK30" s="423"/>
      <c r="ML30" s="423"/>
      <c r="MM30" s="423"/>
      <c r="MN30" s="423"/>
      <c r="MO30" s="423"/>
      <c r="MP30" s="423"/>
      <c r="MQ30" s="423"/>
      <c r="MR30" s="423"/>
      <c r="MS30" s="423"/>
      <c r="MT30" s="423"/>
      <c r="MU30" s="423"/>
      <c r="MV30" s="423"/>
      <c r="MW30" s="423"/>
      <c r="MX30" s="423"/>
      <c r="MY30" s="423"/>
      <c r="MZ30" s="423"/>
      <c r="NA30" s="423"/>
      <c r="NB30" s="423"/>
      <c r="NC30" s="423"/>
      <c r="ND30" s="423"/>
      <c r="NE30" s="423"/>
      <c r="NF30" s="423"/>
      <c r="NG30" s="423"/>
      <c r="NH30" s="423"/>
      <c r="NI30" s="423"/>
      <c r="NJ30" s="423"/>
      <c r="NK30" s="423"/>
      <c r="NL30" s="423"/>
      <c r="NM30" s="423"/>
      <c r="NN30" s="423"/>
      <c r="NO30" s="423"/>
      <c r="NP30" s="423"/>
      <c r="NQ30" s="423"/>
      <c r="NR30" s="423"/>
      <c r="NS30" s="423"/>
      <c r="NT30" s="423"/>
      <c r="NU30" s="423"/>
      <c r="NV30" s="423"/>
      <c r="NW30" s="423"/>
      <c r="NX30" s="423"/>
      <c r="NY30" s="423"/>
      <c r="NZ30" s="423"/>
      <c r="OA30" s="423"/>
      <c r="OB30" s="423"/>
      <c r="OC30" s="423"/>
      <c r="OD30" s="423"/>
      <c r="OE30" s="423"/>
      <c r="OF30" s="423"/>
      <c r="OG30" s="423"/>
      <c r="OH30" s="423"/>
      <c r="OI30" s="423"/>
      <c r="OJ30" s="423"/>
      <c r="OK30" s="423"/>
      <c r="OL30" s="423"/>
      <c r="OM30" s="423"/>
      <c r="ON30" s="423"/>
      <c r="OO30" s="423"/>
      <c r="OP30" s="423"/>
      <c r="OQ30" s="423"/>
      <c r="OR30" s="423"/>
      <c r="OS30" s="423"/>
      <c r="OT30" s="423"/>
      <c r="OU30" s="423"/>
      <c r="OV30" s="423"/>
      <c r="OW30" s="423"/>
      <c r="OX30" s="423"/>
      <c r="OY30" s="423"/>
      <c r="OZ30" s="423"/>
      <c r="PA30" s="423"/>
      <c r="PB30" s="423"/>
      <c r="PC30" s="423"/>
      <c r="PD30" s="423"/>
      <c r="PE30" s="423"/>
      <c r="PF30" s="423"/>
      <c r="PG30" s="423"/>
      <c r="PH30" s="423"/>
      <c r="PI30" s="423"/>
      <c r="PJ30" s="423"/>
      <c r="PK30" s="423"/>
      <c r="PL30" s="423"/>
      <c r="PM30" s="423"/>
      <c r="PN30" s="423"/>
      <c r="PO30" s="423"/>
      <c r="PP30" s="423"/>
      <c r="PQ30" s="423"/>
      <c r="PR30" s="423"/>
      <c r="PS30" s="423"/>
      <c r="PT30" s="423"/>
      <c r="PU30" s="423"/>
      <c r="PV30" s="423"/>
      <c r="PW30" s="423"/>
      <c r="PX30" s="423"/>
      <c r="PY30" s="423"/>
      <c r="PZ30" s="423"/>
      <c r="QA30" s="423"/>
      <c r="QB30" s="423"/>
      <c r="QC30" s="423"/>
      <c r="QD30" s="423"/>
      <c r="QE30" s="423"/>
      <c r="QF30" s="423"/>
      <c r="QG30" s="423"/>
      <c r="QH30" s="423"/>
      <c r="QI30" s="423"/>
      <c r="QJ30" s="423"/>
      <c r="QK30" s="423"/>
      <c r="QL30" s="423"/>
      <c r="QM30" s="423"/>
      <c r="QN30" s="423"/>
      <c r="QO30" s="423"/>
      <c r="QP30" s="423"/>
      <c r="QQ30" s="423"/>
      <c r="QR30" s="423"/>
      <c r="QS30" s="423"/>
      <c r="QT30" s="423"/>
      <c r="QU30" s="423"/>
      <c r="QV30" s="423"/>
      <c r="QW30" s="423"/>
      <c r="QX30" s="423"/>
      <c r="QY30" s="423"/>
      <c r="QZ30" s="423"/>
      <c r="RA30" s="423"/>
      <c r="RB30" s="423"/>
      <c r="RC30" s="423"/>
      <c r="RD30" s="423"/>
      <c r="RE30" s="423"/>
      <c r="RF30" s="423"/>
      <c r="RG30" s="423"/>
      <c r="RH30" s="423"/>
      <c r="RI30" s="423"/>
      <c r="RJ30" s="423"/>
      <c r="RK30" s="423"/>
      <c r="RL30" s="423"/>
      <c r="RM30" s="423"/>
      <c r="RN30" s="423"/>
      <c r="RO30" s="423"/>
      <c r="RP30" s="423"/>
      <c r="RQ30" s="423"/>
      <c r="RR30" s="423"/>
      <c r="RS30" s="423"/>
      <c r="RT30" s="423"/>
      <c r="RU30" s="423"/>
      <c r="RV30" s="423"/>
      <c r="RW30" s="423"/>
      <c r="RX30" s="423"/>
      <c r="RY30" s="423"/>
      <c r="RZ30" s="423"/>
      <c r="SA30" s="423"/>
      <c r="SB30" s="423"/>
      <c r="SC30" s="423"/>
      <c r="SD30" s="423"/>
      <c r="SE30" s="423"/>
      <c r="SF30" s="423"/>
      <c r="SG30" s="423"/>
      <c r="SH30" s="423"/>
      <c r="SI30" s="423"/>
      <c r="SJ30" s="423"/>
      <c r="SK30" s="423"/>
      <c r="SL30" s="423"/>
      <c r="SM30" s="423"/>
      <c r="SN30" s="423"/>
      <c r="SO30" s="423"/>
      <c r="SP30" s="423"/>
      <c r="SQ30" s="423"/>
      <c r="SR30" s="423"/>
      <c r="SS30" s="423"/>
      <c r="ST30" s="423"/>
      <c r="SU30" s="423"/>
      <c r="SV30" s="423"/>
      <c r="SW30" s="423"/>
      <c r="SX30" s="423"/>
      <c r="SY30" s="423"/>
      <c r="SZ30" s="423"/>
      <c r="TA30" s="423"/>
      <c r="TB30" s="423"/>
      <c r="TC30" s="423"/>
      <c r="TD30" s="423"/>
      <c r="TE30" s="423"/>
      <c r="TF30" s="423"/>
      <c r="TG30" s="423"/>
      <c r="TH30" s="423"/>
      <c r="TI30" s="423"/>
      <c r="TJ30" s="423"/>
      <c r="TK30" s="423"/>
      <c r="TL30" s="423"/>
      <c r="TM30" s="423"/>
      <c r="TN30" s="423"/>
      <c r="TO30" s="423"/>
      <c r="TP30" s="423"/>
      <c r="TQ30" s="423"/>
      <c r="TR30" s="423"/>
      <c r="TS30" s="423"/>
      <c r="TT30" s="423"/>
      <c r="TU30" s="423"/>
      <c r="TV30" s="423"/>
      <c r="TW30" s="423"/>
      <c r="TX30" s="423"/>
      <c r="TY30" s="423"/>
      <c r="TZ30" s="423"/>
      <c r="UA30" s="423"/>
      <c r="UB30" s="423"/>
      <c r="UC30" s="423"/>
      <c r="UD30" s="423"/>
      <c r="UE30" s="423"/>
      <c r="UF30" s="423"/>
      <c r="UG30" s="423"/>
      <c r="UH30" s="423"/>
      <c r="UI30" s="423"/>
      <c r="UJ30" s="423"/>
      <c r="UK30" s="423"/>
      <c r="UL30" s="423"/>
      <c r="UM30" s="423"/>
      <c r="UN30" s="423"/>
      <c r="UO30" s="423"/>
      <c r="UP30" s="423"/>
      <c r="UQ30" s="423"/>
      <c r="UR30" s="423"/>
      <c r="US30" s="423"/>
      <c r="UT30" s="423"/>
      <c r="UU30" s="423"/>
      <c r="UV30" s="423"/>
      <c r="UW30" s="423"/>
      <c r="UX30" s="423"/>
      <c r="UY30" s="423"/>
      <c r="UZ30" s="423"/>
      <c r="VA30" s="423"/>
      <c r="VB30" s="423"/>
      <c r="VC30" s="423"/>
      <c r="VD30" s="423"/>
      <c r="VE30" s="423"/>
      <c r="VF30" s="423"/>
      <c r="VG30" s="423"/>
      <c r="VH30" s="423"/>
      <c r="VI30" s="423"/>
      <c r="VJ30" s="423"/>
      <c r="VK30" s="423"/>
      <c r="VL30" s="423"/>
      <c r="VM30" s="423"/>
      <c r="VN30" s="423"/>
      <c r="VO30" s="423"/>
      <c r="VP30" s="423"/>
      <c r="VQ30" s="423"/>
      <c r="VR30" s="423"/>
      <c r="VS30" s="423"/>
      <c r="VT30" s="423"/>
      <c r="VU30" s="423"/>
      <c r="VV30" s="423"/>
      <c r="VW30" s="423"/>
      <c r="VX30" s="423"/>
      <c r="VY30" s="423"/>
      <c r="VZ30" s="423"/>
      <c r="WA30" s="423"/>
      <c r="WB30" s="423"/>
      <c r="WC30" s="423"/>
      <c r="WD30" s="423"/>
    </row>
    <row r="31" spans="1:602" s="424" customFormat="1" ht="15.75" x14ac:dyDescent="0.2">
      <c r="A31" s="435" t="s">
        <v>374</v>
      </c>
      <c r="B31" s="469" t="s">
        <v>375</v>
      </c>
      <c r="C31" s="434" t="s">
        <v>35</v>
      </c>
      <c r="D31" s="434">
        <v>28.5</v>
      </c>
      <c r="E31" s="434">
        <v>9.98</v>
      </c>
      <c r="F31" s="437">
        <f t="shared" si="0"/>
        <v>284.43</v>
      </c>
      <c r="G31" s="434">
        <v>28.5</v>
      </c>
      <c r="H31" s="434">
        <v>284.43</v>
      </c>
      <c r="I31" s="422">
        <f>IF(F31=0,0,H31/F31)</f>
        <v>1</v>
      </c>
      <c r="J31" s="423"/>
      <c r="K31" s="423"/>
      <c r="L31" s="423"/>
      <c r="M31" s="423"/>
      <c r="N31" s="423"/>
      <c r="O31" s="423"/>
      <c r="P31" s="423"/>
      <c r="Q31" s="423"/>
      <c r="R31" s="423"/>
      <c r="S31" s="423"/>
      <c r="T31" s="423"/>
      <c r="U31" s="423"/>
      <c r="V31" s="423"/>
      <c r="W31" s="423"/>
      <c r="X31" s="423"/>
      <c r="Y31" s="423"/>
      <c r="Z31" s="423"/>
      <c r="AA31" s="423"/>
      <c r="AB31" s="423"/>
      <c r="AC31" s="423"/>
      <c r="AD31" s="423"/>
      <c r="AE31" s="423"/>
      <c r="AF31" s="423"/>
      <c r="AG31" s="423"/>
      <c r="AH31" s="423"/>
      <c r="AI31" s="423"/>
      <c r="AJ31" s="423"/>
      <c r="AK31" s="423"/>
      <c r="AL31" s="423"/>
      <c r="AM31" s="423"/>
      <c r="AN31" s="423"/>
      <c r="AO31" s="423"/>
      <c r="AP31" s="423"/>
      <c r="AQ31" s="423"/>
      <c r="AR31" s="423"/>
      <c r="AS31" s="423"/>
      <c r="AT31" s="423"/>
      <c r="AU31" s="423"/>
      <c r="AV31" s="423"/>
      <c r="AW31" s="423"/>
      <c r="AX31" s="423"/>
      <c r="AY31" s="423"/>
      <c r="AZ31" s="423"/>
      <c r="BA31" s="423"/>
      <c r="BB31" s="423"/>
      <c r="BC31" s="423"/>
      <c r="BD31" s="423"/>
      <c r="BE31" s="423"/>
      <c r="BF31" s="423"/>
      <c r="BG31" s="423"/>
      <c r="BH31" s="423"/>
      <c r="BI31" s="423"/>
      <c r="BJ31" s="423"/>
      <c r="BK31" s="423"/>
      <c r="BL31" s="423"/>
      <c r="BM31" s="423"/>
      <c r="BN31" s="423"/>
      <c r="BO31" s="423"/>
      <c r="BP31" s="423"/>
      <c r="BQ31" s="423"/>
      <c r="BR31" s="423"/>
      <c r="BS31" s="423"/>
      <c r="BT31" s="423"/>
      <c r="BU31" s="423"/>
      <c r="BV31" s="423"/>
      <c r="BW31" s="423"/>
      <c r="BX31" s="423"/>
      <c r="BY31" s="423"/>
      <c r="BZ31" s="423"/>
      <c r="CA31" s="423"/>
      <c r="CB31" s="423"/>
      <c r="CC31" s="423"/>
      <c r="CD31" s="423"/>
      <c r="CE31" s="423"/>
      <c r="CF31" s="423"/>
      <c r="CG31" s="423"/>
      <c r="CH31" s="423"/>
      <c r="CI31" s="423"/>
      <c r="CJ31" s="423"/>
      <c r="CK31" s="423"/>
      <c r="CL31" s="423"/>
      <c r="CM31" s="423"/>
      <c r="CN31" s="423"/>
      <c r="CO31" s="423"/>
      <c r="CP31" s="423"/>
      <c r="CQ31" s="423"/>
      <c r="CR31" s="423"/>
      <c r="CS31" s="423"/>
      <c r="CT31" s="423"/>
      <c r="CU31" s="423"/>
      <c r="CV31" s="423"/>
      <c r="CW31" s="423"/>
      <c r="CX31" s="423"/>
      <c r="CY31" s="423"/>
      <c r="CZ31" s="423"/>
      <c r="DA31" s="423"/>
      <c r="DB31" s="423"/>
      <c r="DC31" s="423"/>
      <c r="DD31" s="423"/>
      <c r="DE31" s="423"/>
      <c r="DF31" s="423"/>
      <c r="DG31" s="423"/>
      <c r="DH31" s="423"/>
      <c r="DI31" s="423"/>
      <c r="DJ31" s="423"/>
      <c r="DK31" s="423"/>
      <c r="DL31" s="423"/>
      <c r="DM31" s="423"/>
      <c r="DN31" s="423"/>
      <c r="DO31" s="423"/>
      <c r="DP31" s="423"/>
      <c r="DQ31" s="423"/>
      <c r="DR31" s="423"/>
      <c r="DS31" s="423"/>
      <c r="DT31" s="423"/>
      <c r="DU31" s="423"/>
      <c r="DV31" s="423"/>
      <c r="DW31" s="423"/>
      <c r="DX31" s="423"/>
      <c r="DY31" s="423"/>
      <c r="DZ31" s="423"/>
      <c r="EA31" s="423"/>
      <c r="EB31" s="423"/>
      <c r="EC31" s="423"/>
      <c r="ED31" s="423"/>
      <c r="EE31" s="423"/>
      <c r="EF31" s="423"/>
      <c r="EG31" s="423"/>
      <c r="EH31" s="423"/>
      <c r="EI31" s="423"/>
      <c r="EJ31" s="423"/>
      <c r="EK31" s="423"/>
      <c r="EL31" s="423"/>
      <c r="EM31" s="423"/>
      <c r="EN31" s="423"/>
      <c r="EO31" s="423"/>
      <c r="EP31" s="423"/>
      <c r="EQ31" s="423"/>
      <c r="ER31" s="423"/>
      <c r="ES31" s="423"/>
      <c r="ET31" s="423"/>
      <c r="EU31" s="423"/>
      <c r="EV31" s="423"/>
      <c r="EW31" s="423"/>
      <c r="EX31" s="423"/>
      <c r="EY31" s="423"/>
      <c r="EZ31" s="423"/>
      <c r="FA31" s="423"/>
      <c r="FB31" s="423"/>
      <c r="FC31" s="423"/>
      <c r="FD31" s="423"/>
      <c r="FE31" s="423"/>
      <c r="FF31" s="423"/>
      <c r="FG31" s="423"/>
      <c r="FH31" s="423"/>
      <c r="FI31" s="423"/>
      <c r="FJ31" s="423"/>
      <c r="FK31" s="423"/>
      <c r="FL31" s="423"/>
      <c r="FM31" s="423"/>
      <c r="FN31" s="423"/>
      <c r="FO31" s="423"/>
      <c r="FP31" s="423"/>
      <c r="FQ31" s="423"/>
      <c r="FR31" s="423"/>
      <c r="FS31" s="423"/>
      <c r="FT31" s="423"/>
      <c r="FU31" s="423"/>
      <c r="FV31" s="423"/>
      <c r="FW31" s="423"/>
      <c r="FX31" s="423"/>
      <c r="FY31" s="423"/>
      <c r="FZ31" s="423"/>
      <c r="GA31" s="423"/>
      <c r="GB31" s="423"/>
      <c r="GC31" s="423"/>
      <c r="GD31" s="423"/>
      <c r="GE31" s="423"/>
      <c r="GF31" s="423"/>
      <c r="GG31" s="423"/>
      <c r="GH31" s="423"/>
      <c r="GI31" s="423"/>
      <c r="GJ31" s="423"/>
      <c r="GK31" s="423"/>
      <c r="GL31" s="423"/>
      <c r="GM31" s="423"/>
      <c r="GN31" s="423"/>
      <c r="GO31" s="423"/>
      <c r="GP31" s="423"/>
      <c r="GQ31" s="423"/>
      <c r="GR31" s="423"/>
      <c r="GS31" s="423"/>
      <c r="GT31" s="423"/>
      <c r="GU31" s="423"/>
      <c r="GV31" s="423"/>
      <c r="GW31" s="423"/>
      <c r="GX31" s="423"/>
      <c r="GY31" s="423"/>
      <c r="GZ31" s="423"/>
      <c r="HA31" s="423"/>
      <c r="HB31" s="423"/>
      <c r="HC31" s="423"/>
      <c r="HD31" s="423"/>
      <c r="HE31" s="423"/>
      <c r="HF31" s="423"/>
      <c r="HG31" s="423"/>
      <c r="HH31" s="423"/>
      <c r="HI31" s="423"/>
      <c r="HJ31" s="423"/>
      <c r="HK31" s="423"/>
      <c r="HL31" s="423"/>
      <c r="HM31" s="423"/>
      <c r="HN31" s="423"/>
      <c r="HO31" s="423"/>
      <c r="HP31" s="423"/>
      <c r="HQ31" s="423"/>
      <c r="HR31" s="423"/>
      <c r="HS31" s="423"/>
      <c r="HT31" s="423"/>
      <c r="HU31" s="423"/>
      <c r="HV31" s="423"/>
      <c r="HW31" s="423"/>
      <c r="HX31" s="423"/>
      <c r="HY31" s="423"/>
      <c r="HZ31" s="423"/>
      <c r="IA31" s="423"/>
      <c r="IB31" s="423"/>
      <c r="IC31" s="423"/>
      <c r="ID31" s="423"/>
      <c r="IE31" s="423"/>
      <c r="IF31" s="423"/>
      <c r="IG31" s="423"/>
      <c r="IH31" s="423"/>
      <c r="II31" s="423"/>
      <c r="IJ31" s="423"/>
      <c r="IK31" s="423"/>
      <c r="IL31" s="423"/>
      <c r="IM31" s="423"/>
      <c r="IN31" s="423"/>
      <c r="IO31" s="423"/>
      <c r="IP31" s="423"/>
      <c r="IQ31" s="423"/>
      <c r="IR31" s="423"/>
      <c r="IS31" s="423"/>
      <c r="IT31" s="423"/>
      <c r="IU31" s="423"/>
      <c r="IV31" s="423"/>
      <c r="IW31" s="423"/>
      <c r="IX31" s="423"/>
      <c r="IY31" s="423"/>
      <c r="IZ31" s="423"/>
      <c r="JA31" s="423"/>
      <c r="JB31" s="423"/>
      <c r="JC31" s="423"/>
      <c r="JD31" s="423"/>
      <c r="JE31" s="423"/>
      <c r="JF31" s="423"/>
      <c r="JG31" s="423"/>
      <c r="JH31" s="423"/>
      <c r="JI31" s="423"/>
      <c r="JJ31" s="423"/>
      <c r="JK31" s="423"/>
      <c r="JL31" s="423"/>
      <c r="JM31" s="423"/>
      <c r="JN31" s="423"/>
      <c r="JO31" s="423"/>
      <c r="JP31" s="423"/>
      <c r="JQ31" s="423"/>
      <c r="JR31" s="423"/>
      <c r="JS31" s="423"/>
      <c r="JT31" s="423"/>
      <c r="JU31" s="423"/>
      <c r="JV31" s="423"/>
      <c r="JW31" s="423"/>
      <c r="JX31" s="423"/>
      <c r="JY31" s="423"/>
      <c r="JZ31" s="423"/>
      <c r="KA31" s="423"/>
      <c r="KB31" s="423"/>
      <c r="KC31" s="423"/>
      <c r="KD31" s="423"/>
      <c r="KE31" s="423"/>
      <c r="KF31" s="423"/>
      <c r="KG31" s="423"/>
      <c r="KH31" s="423"/>
      <c r="KI31" s="423"/>
      <c r="KJ31" s="423"/>
      <c r="KK31" s="423"/>
      <c r="KL31" s="423"/>
      <c r="KM31" s="423"/>
      <c r="KN31" s="423"/>
      <c r="KO31" s="423"/>
      <c r="KP31" s="423"/>
      <c r="KQ31" s="423"/>
      <c r="KR31" s="423"/>
      <c r="KS31" s="423"/>
      <c r="KT31" s="423"/>
      <c r="KU31" s="423"/>
      <c r="KV31" s="423"/>
      <c r="KW31" s="423"/>
      <c r="KX31" s="423"/>
      <c r="KY31" s="423"/>
      <c r="KZ31" s="423"/>
      <c r="LA31" s="423"/>
      <c r="LB31" s="423"/>
      <c r="LC31" s="423"/>
      <c r="LD31" s="423"/>
      <c r="LE31" s="423"/>
      <c r="LF31" s="423"/>
      <c r="LG31" s="423"/>
      <c r="LH31" s="423"/>
      <c r="LI31" s="423"/>
      <c r="LJ31" s="423"/>
      <c r="LK31" s="423"/>
      <c r="LL31" s="423"/>
      <c r="LM31" s="423"/>
      <c r="LN31" s="423"/>
      <c r="LO31" s="423"/>
      <c r="LP31" s="423"/>
      <c r="LQ31" s="423"/>
      <c r="LR31" s="423"/>
      <c r="LS31" s="423"/>
      <c r="LT31" s="423"/>
      <c r="LU31" s="423"/>
      <c r="LV31" s="423"/>
      <c r="LW31" s="423"/>
      <c r="LX31" s="423"/>
      <c r="LY31" s="423"/>
      <c r="LZ31" s="423"/>
      <c r="MA31" s="423"/>
      <c r="MB31" s="423"/>
      <c r="MC31" s="423"/>
      <c r="MD31" s="423"/>
      <c r="ME31" s="423"/>
      <c r="MF31" s="423"/>
      <c r="MG31" s="423"/>
      <c r="MH31" s="423"/>
      <c r="MI31" s="423"/>
      <c r="MJ31" s="423"/>
      <c r="MK31" s="423"/>
      <c r="ML31" s="423"/>
      <c r="MM31" s="423"/>
      <c r="MN31" s="423"/>
      <c r="MO31" s="423"/>
      <c r="MP31" s="423"/>
      <c r="MQ31" s="423"/>
      <c r="MR31" s="423"/>
      <c r="MS31" s="423"/>
      <c r="MT31" s="423"/>
      <c r="MU31" s="423"/>
      <c r="MV31" s="423"/>
      <c r="MW31" s="423"/>
      <c r="MX31" s="423"/>
      <c r="MY31" s="423"/>
      <c r="MZ31" s="423"/>
      <c r="NA31" s="423"/>
      <c r="NB31" s="423"/>
      <c r="NC31" s="423"/>
      <c r="ND31" s="423"/>
      <c r="NE31" s="423"/>
      <c r="NF31" s="423"/>
      <c r="NG31" s="423"/>
      <c r="NH31" s="423"/>
      <c r="NI31" s="423"/>
      <c r="NJ31" s="423"/>
      <c r="NK31" s="423"/>
      <c r="NL31" s="423"/>
      <c r="NM31" s="423"/>
      <c r="NN31" s="423"/>
      <c r="NO31" s="423"/>
      <c r="NP31" s="423"/>
      <c r="NQ31" s="423"/>
      <c r="NR31" s="423"/>
      <c r="NS31" s="423"/>
      <c r="NT31" s="423"/>
      <c r="NU31" s="423"/>
      <c r="NV31" s="423"/>
      <c r="NW31" s="423"/>
      <c r="NX31" s="423"/>
      <c r="NY31" s="423"/>
      <c r="NZ31" s="423"/>
      <c r="OA31" s="423"/>
      <c r="OB31" s="423"/>
      <c r="OC31" s="423"/>
      <c r="OD31" s="423"/>
      <c r="OE31" s="423"/>
      <c r="OF31" s="423"/>
      <c r="OG31" s="423"/>
      <c r="OH31" s="423"/>
      <c r="OI31" s="423"/>
      <c r="OJ31" s="423"/>
      <c r="OK31" s="423"/>
      <c r="OL31" s="423"/>
      <c r="OM31" s="423"/>
      <c r="ON31" s="423"/>
      <c r="OO31" s="423"/>
      <c r="OP31" s="423"/>
      <c r="OQ31" s="423"/>
      <c r="OR31" s="423"/>
      <c r="OS31" s="423"/>
      <c r="OT31" s="423"/>
      <c r="OU31" s="423"/>
      <c r="OV31" s="423"/>
      <c r="OW31" s="423"/>
      <c r="OX31" s="423"/>
      <c r="OY31" s="423"/>
      <c r="OZ31" s="423"/>
      <c r="PA31" s="423"/>
      <c r="PB31" s="423"/>
      <c r="PC31" s="423"/>
      <c r="PD31" s="423"/>
      <c r="PE31" s="423"/>
      <c r="PF31" s="423"/>
      <c r="PG31" s="423"/>
      <c r="PH31" s="423"/>
      <c r="PI31" s="423"/>
      <c r="PJ31" s="423"/>
      <c r="PK31" s="423"/>
      <c r="PL31" s="423"/>
      <c r="PM31" s="423"/>
      <c r="PN31" s="423"/>
      <c r="PO31" s="423"/>
      <c r="PP31" s="423"/>
      <c r="PQ31" s="423"/>
      <c r="PR31" s="423"/>
      <c r="PS31" s="423"/>
      <c r="PT31" s="423"/>
      <c r="PU31" s="423"/>
      <c r="PV31" s="423"/>
      <c r="PW31" s="423"/>
      <c r="PX31" s="423"/>
      <c r="PY31" s="423"/>
      <c r="PZ31" s="423"/>
      <c r="QA31" s="423"/>
      <c r="QB31" s="423"/>
      <c r="QC31" s="423"/>
      <c r="QD31" s="423"/>
      <c r="QE31" s="423"/>
      <c r="QF31" s="423"/>
      <c r="QG31" s="423"/>
      <c r="QH31" s="423"/>
      <c r="QI31" s="423"/>
      <c r="QJ31" s="423"/>
      <c r="QK31" s="423"/>
      <c r="QL31" s="423"/>
      <c r="QM31" s="423"/>
      <c r="QN31" s="423"/>
      <c r="QO31" s="423"/>
      <c r="QP31" s="423"/>
      <c r="QQ31" s="423"/>
      <c r="QR31" s="423"/>
      <c r="QS31" s="423"/>
      <c r="QT31" s="423"/>
      <c r="QU31" s="423"/>
      <c r="QV31" s="423"/>
      <c r="QW31" s="423"/>
      <c r="QX31" s="423"/>
      <c r="QY31" s="423"/>
      <c r="QZ31" s="423"/>
      <c r="RA31" s="423"/>
      <c r="RB31" s="423"/>
      <c r="RC31" s="423"/>
      <c r="RD31" s="423"/>
      <c r="RE31" s="423"/>
      <c r="RF31" s="423"/>
      <c r="RG31" s="423"/>
      <c r="RH31" s="423"/>
      <c r="RI31" s="423"/>
      <c r="RJ31" s="423"/>
      <c r="RK31" s="423"/>
      <c r="RL31" s="423"/>
      <c r="RM31" s="423"/>
      <c r="RN31" s="423"/>
      <c r="RO31" s="423"/>
      <c r="RP31" s="423"/>
      <c r="RQ31" s="423"/>
      <c r="RR31" s="423"/>
      <c r="RS31" s="423"/>
      <c r="RT31" s="423"/>
      <c r="RU31" s="423"/>
      <c r="RV31" s="423"/>
      <c r="RW31" s="423"/>
      <c r="RX31" s="423"/>
      <c r="RY31" s="423"/>
      <c r="RZ31" s="423"/>
      <c r="SA31" s="423"/>
      <c r="SB31" s="423"/>
      <c r="SC31" s="423"/>
      <c r="SD31" s="423"/>
      <c r="SE31" s="423"/>
      <c r="SF31" s="423"/>
      <c r="SG31" s="423"/>
      <c r="SH31" s="423"/>
      <c r="SI31" s="423"/>
      <c r="SJ31" s="423"/>
      <c r="SK31" s="423"/>
      <c r="SL31" s="423"/>
      <c r="SM31" s="423"/>
      <c r="SN31" s="423"/>
      <c r="SO31" s="423"/>
      <c r="SP31" s="423"/>
      <c r="SQ31" s="423"/>
      <c r="SR31" s="423"/>
      <c r="SS31" s="423"/>
      <c r="ST31" s="423"/>
      <c r="SU31" s="423"/>
      <c r="SV31" s="423"/>
      <c r="SW31" s="423"/>
      <c r="SX31" s="423"/>
      <c r="SY31" s="423"/>
      <c r="SZ31" s="423"/>
      <c r="TA31" s="423"/>
      <c r="TB31" s="423"/>
      <c r="TC31" s="423"/>
      <c r="TD31" s="423"/>
      <c r="TE31" s="423"/>
      <c r="TF31" s="423"/>
      <c r="TG31" s="423"/>
      <c r="TH31" s="423"/>
      <c r="TI31" s="423"/>
      <c r="TJ31" s="423"/>
      <c r="TK31" s="423"/>
      <c r="TL31" s="423"/>
      <c r="TM31" s="423"/>
      <c r="TN31" s="423"/>
      <c r="TO31" s="423"/>
      <c r="TP31" s="423"/>
      <c r="TQ31" s="423"/>
      <c r="TR31" s="423"/>
      <c r="TS31" s="423"/>
      <c r="TT31" s="423"/>
      <c r="TU31" s="423"/>
      <c r="TV31" s="423"/>
      <c r="TW31" s="423"/>
      <c r="TX31" s="423"/>
      <c r="TY31" s="423"/>
      <c r="TZ31" s="423"/>
      <c r="UA31" s="423"/>
      <c r="UB31" s="423"/>
      <c r="UC31" s="423"/>
      <c r="UD31" s="423"/>
      <c r="UE31" s="423"/>
      <c r="UF31" s="423"/>
      <c r="UG31" s="423"/>
      <c r="UH31" s="423"/>
      <c r="UI31" s="423"/>
      <c r="UJ31" s="423"/>
      <c r="UK31" s="423"/>
      <c r="UL31" s="423"/>
      <c r="UM31" s="423"/>
      <c r="UN31" s="423"/>
      <c r="UO31" s="423"/>
      <c r="UP31" s="423"/>
      <c r="UQ31" s="423"/>
      <c r="UR31" s="423"/>
      <c r="US31" s="423"/>
      <c r="UT31" s="423"/>
      <c r="UU31" s="423"/>
      <c r="UV31" s="423"/>
      <c r="UW31" s="423"/>
      <c r="UX31" s="423"/>
      <c r="UY31" s="423"/>
      <c r="UZ31" s="423"/>
      <c r="VA31" s="423"/>
      <c r="VB31" s="423"/>
      <c r="VC31" s="423"/>
      <c r="VD31" s="423"/>
      <c r="VE31" s="423"/>
      <c r="VF31" s="423"/>
      <c r="VG31" s="423"/>
      <c r="VH31" s="423"/>
      <c r="VI31" s="423"/>
      <c r="VJ31" s="423"/>
      <c r="VK31" s="423"/>
      <c r="VL31" s="423"/>
      <c r="VM31" s="423"/>
      <c r="VN31" s="423"/>
      <c r="VO31" s="423"/>
      <c r="VP31" s="423"/>
      <c r="VQ31" s="423"/>
      <c r="VR31" s="423"/>
      <c r="VS31" s="423"/>
      <c r="VT31" s="423"/>
      <c r="VU31" s="423"/>
      <c r="VV31" s="423"/>
      <c r="VW31" s="423"/>
      <c r="VX31" s="423"/>
      <c r="VY31" s="423"/>
      <c r="VZ31" s="423"/>
      <c r="WA31" s="423"/>
      <c r="WB31" s="423"/>
      <c r="WC31" s="423"/>
      <c r="WD31" s="423"/>
    </row>
    <row r="32" spans="1:602" s="424" customFormat="1" ht="15.75" x14ac:dyDescent="0.2">
      <c r="A32" s="435" t="s">
        <v>376</v>
      </c>
      <c r="B32" s="469" t="s">
        <v>377</v>
      </c>
      <c r="C32" s="434" t="s">
        <v>23</v>
      </c>
      <c r="D32" s="434">
        <v>15</v>
      </c>
      <c r="E32" s="434">
        <v>20.65</v>
      </c>
      <c r="F32" s="437">
        <f t="shared" si="0"/>
        <v>309.75</v>
      </c>
      <c r="G32" s="434">
        <v>15</v>
      </c>
      <c r="H32" s="434">
        <v>309.75</v>
      </c>
      <c r="I32" s="422">
        <f>IF(F32=0,0,H32/F32)</f>
        <v>1</v>
      </c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3"/>
      <c r="AC32" s="423"/>
      <c r="AD32" s="423"/>
      <c r="AE32" s="423"/>
      <c r="AF32" s="423"/>
      <c r="AG32" s="423"/>
      <c r="AH32" s="423"/>
      <c r="AI32" s="423"/>
      <c r="AJ32" s="423"/>
      <c r="AK32" s="423"/>
      <c r="AL32" s="423"/>
      <c r="AM32" s="423"/>
      <c r="AN32" s="423"/>
      <c r="AO32" s="423"/>
      <c r="AP32" s="423"/>
      <c r="AQ32" s="423"/>
      <c r="AR32" s="423"/>
      <c r="AS32" s="423"/>
      <c r="AT32" s="423"/>
      <c r="AU32" s="423"/>
      <c r="AV32" s="423"/>
      <c r="AW32" s="423"/>
      <c r="AX32" s="423"/>
      <c r="AY32" s="423"/>
      <c r="AZ32" s="423"/>
      <c r="BA32" s="423"/>
      <c r="BB32" s="423"/>
      <c r="BC32" s="423"/>
      <c r="BD32" s="423"/>
      <c r="BE32" s="423"/>
      <c r="BF32" s="423"/>
      <c r="BG32" s="423"/>
      <c r="BH32" s="423"/>
      <c r="BI32" s="423"/>
      <c r="BJ32" s="423"/>
      <c r="BK32" s="423"/>
      <c r="BL32" s="423"/>
      <c r="BM32" s="423"/>
      <c r="BN32" s="423"/>
      <c r="BO32" s="423"/>
      <c r="BP32" s="423"/>
      <c r="BQ32" s="423"/>
      <c r="BR32" s="423"/>
      <c r="BS32" s="423"/>
      <c r="BT32" s="423"/>
      <c r="BU32" s="423"/>
      <c r="BV32" s="423"/>
      <c r="BW32" s="423"/>
      <c r="BX32" s="423"/>
      <c r="BY32" s="423"/>
      <c r="BZ32" s="423"/>
      <c r="CA32" s="423"/>
      <c r="CB32" s="423"/>
      <c r="CC32" s="423"/>
      <c r="CD32" s="423"/>
      <c r="CE32" s="423"/>
      <c r="CF32" s="423"/>
      <c r="CG32" s="423"/>
      <c r="CH32" s="423"/>
      <c r="CI32" s="423"/>
      <c r="CJ32" s="423"/>
      <c r="CK32" s="423"/>
      <c r="CL32" s="423"/>
      <c r="CM32" s="423"/>
      <c r="CN32" s="423"/>
      <c r="CO32" s="423"/>
      <c r="CP32" s="423"/>
      <c r="CQ32" s="423"/>
      <c r="CR32" s="423"/>
      <c r="CS32" s="423"/>
      <c r="CT32" s="423"/>
      <c r="CU32" s="423"/>
      <c r="CV32" s="423"/>
      <c r="CW32" s="423"/>
      <c r="CX32" s="423"/>
      <c r="CY32" s="423"/>
      <c r="CZ32" s="423"/>
      <c r="DA32" s="423"/>
      <c r="DB32" s="423"/>
      <c r="DC32" s="423"/>
      <c r="DD32" s="423"/>
      <c r="DE32" s="423"/>
      <c r="DF32" s="423"/>
      <c r="DG32" s="423"/>
      <c r="DH32" s="423"/>
      <c r="DI32" s="423"/>
      <c r="DJ32" s="423"/>
      <c r="DK32" s="423"/>
      <c r="DL32" s="423"/>
      <c r="DM32" s="423"/>
      <c r="DN32" s="423"/>
      <c r="DO32" s="423"/>
      <c r="DP32" s="423"/>
      <c r="DQ32" s="423"/>
      <c r="DR32" s="423"/>
      <c r="DS32" s="423"/>
      <c r="DT32" s="423"/>
      <c r="DU32" s="423"/>
      <c r="DV32" s="423"/>
      <c r="DW32" s="423"/>
      <c r="DX32" s="423"/>
      <c r="DY32" s="423"/>
      <c r="DZ32" s="423"/>
      <c r="EA32" s="423"/>
      <c r="EB32" s="423"/>
      <c r="EC32" s="423"/>
      <c r="ED32" s="423"/>
      <c r="EE32" s="423"/>
      <c r="EF32" s="423"/>
      <c r="EG32" s="423"/>
      <c r="EH32" s="423"/>
      <c r="EI32" s="423"/>
      <c r="EJ32" s="423"/>
      <c r="EK32" s="423"/>
      <c r="EL32" s="423"/>
      <c r="EM32" s="423"/>
      <c r="EN32" s="423"/>
      <c r="EO32" s="423"/>
      <c r="EP32" s="423"/>
      <c r="EQ32" s="423"/>
      <c r="ER32" s="423"/>
      <c r="ES32" s="423"/>
      <c r="ET32" s="423"/>
      <c r="EU32" s="423"/>
      <c r="EV32" s="423"/>
      <c r="EW32" s="423"/>
      <c r="EX32" s="423"/>
      <c r="EY32" s="423"/>
      <c r="EZ32" s="423"/>
      <c r="FA32" s="423"/>
      <c r="FB32" s="423"/>
      <c r="FC32" s="423"/>
      <c r="FD32" s="423"/>
      <c r="FE32" s="423"/>
      <c r="FF32" s="423"/>
      <c r="FG32" s="423"/>
      <c r="FH32" s="423"/>
      <c r="FI32" s="423"/>
      <c r="FJ32" s="423"/>
      <c r="FK32" s="423"/>
      <c r="FL32" s="423"/>
      <c r="FM32" s="423"/>
      <c r="FN32" s="423"/>
      <c r="FO32" s="423"/>
      <c r="FP32" s="423"/>
      <c r="FQ32" s="423"/>
      <c r="FR32" s="423"/>
      <c r="FS32" s="423"/>
      <c r="FT32" s="423"/>
      <c r="FU32" s="423"/>
      <c r="FV32" s="423"/>
      <c r="FW32" s="423"/>
      <c r="FX32" s="423"/>
      <c r="FY32" s="423"/>
      <c r="FZ32" s="423"/>
      <c r="GA32" s="423"/>
      <c r="GB32" s="423"/>
      <c r="GC32" s="423"/>
      <c r="GD32" s="423"/>
      <c r="GE32" s="423"/>
      <c r="GF32" s="423"/>
      <c r="GG32" s="423"/>
      <c r="GH32" s="423"/>
      <c r="GI32" s="423"/>
      <c r="GJ32" s="423"/>
      <c r="GK32" s="423"/>
      <c r="GL32" s="423"/>
      <c r="GM32" s="423"/>
      <c r="GN32" s="423"/>
      <c r="GO32" s="423"/>
      <c r="GP32" s="423"/>
      <c r="GQ32" s="423"/>
      <c r="GR32" s="423"/>
      <c r="GS32" s="423"/>
      <c r="GT32" s="423"/>
      <c r="GU32" s="423"/>
      <c r="GV32" s="423"/>
      <c r="GW32" s="423"/>
      <c r="GX32" s="423"/>
      <c r="GY32" s="423"/>
      <c r="GZ32" s="423"/>
      <c r="HA32" s="423"/>
      <c r="HB32" s="423"/>
      <c r="HC32" s="423"/>
      <c r="HD32" s="423"/>
      <c r="HE32" s="423"/>
      <c r="HF32" s="423"/>
      <c r="HG32" s="423"/>
      <c r="HH32" s="423"/>
      <c r="HI32" s="423"/>
      <c r="HJ32" s="423"/>
      <c r="HK32" s="423"/>
      <c r="HL32" s="423"/>
      <c r="HM32" s="423"/>
      <c r="HN32" s="423"/>
      <c r="HO32" s="423"/>
      <c r="HP32" s="423"/>
      <c r="HQ32" s="423"/>
      <c r="HR32" s="423"/>
      <c r="HS32" s="423"/>
      <c r="HT32" s="423"/>
      <c r="HU32" s="423"/>
      <c r="HV32" s="423"/>
      <c r="HW32" s="423"/>
      <c r="HX32" s="423"/>
      <c r="HY32" s="423"/>
      <c r="HZ32" s="423"/>
      <c r="IA32" s="423"/>
      <c r="IB32" s="423"/>
      <c r="IC32" s="423"/>
      <c r="ID32" s="423"/>
      <c r="IE32" s="423"/>
      <c r="IF32" s="423"/>
      <c r="IG32" s="423"/>
      <c r="IH32" s="423"/>
      <c r="II32" s="423"/>
      <c r="IJ32" s="423"/>
      <c r="IK32" s="423"/>
      <c r="IL32" s="423"/>
      <c r="IM32" s="423"/>
      <c r="IN32" s="423"/>
      <c r="IO32" s="423"/>
      <c r="IP32" s="423"/>
      <c r="IQ32" s="423"/>
      <c r="IR32" s="423"/>
      <c r="IS32" s="423"/>
      <c r="IT32" s="423"/>
      <c r="IU32" s="423"/>
      <c r="IV32" s="423"/>
      <c r="IW32" s="423"/>
      <c r="IX32" s="423"/>
      <c r="IY32" s="423"/>
      <c r="IZ32" s="423"/>
      <c r="JA32" s="423"/>
      <c r="JB32" s="423"/>
      <c r="JC32" s="423"/>
      <c r="JD32" s="423"/>
      <c r="JE32" s="423"/>
      <c r="JF32" s="423"/>
      <c r="JG32" s="423"/>
      <c r="JH32" s="423"/>
      <c r="JI32" s="423"/>
      <c r="JJ32" s="423"/>
      <c r="JK32" s="423"/>
      <c r="JL32" s="423"/>
      <c r="JM32" s="423"/>
      <c r="JN32" s="423"/>
      <c r="JO32" s="423"/>
      <c r="JP32" s="423"/>
      <c r="JQ32" s="423"/>
      <c r="JR32" s="423"/>
      <c r="JS32" s="423"/>
      <c r="JT32" s="423"/>
      <c r="JU32" s="423"/>
      <c r="JV32" s="423"/>
      <c r="JW32" s="423"/>
      <c r="JX32" s="423"/>
      <c r="JY32" s="423"/>
      <c r="JZ32" s="423"/>
      <c r="KA32" s="423"/>
      <c r="KB32" s="423"/>
      <c r="KC32" s="423"/>
      <c r="KD32" s="423"/>
      <c r="KE32" s="423"/>
      <c r="KF32" s="423"/>
      <c r="KG32" s="423"/>
      <c r="KH32" s="423"/>
      <c r="KI32" s="423"/>
      <c r="KJ32" s="423"/>
      <c r="KK32" s="423"/>
      <c r="KL32" s="423"/>
      <c r="KM32" s="423"/>
      <c r="KN32" s="423"/>
      <c r="KO32" s="423"/>
      <c r="KP32" s="423"/>
      <c r="KQ32" s="423"/>
      <c r="KR32" s="423"/>
      <c r="KS32" s="423"/>
      <c r="KT32" s="423"/>
      <c r="KU32" s="423"/>
      <c r="KV32" s="423"/>
      <c r="KW32" s="423"/>
      <c r="KX32" s="423"/>
      <c r="KY32" s="423"/>
      <c r="KZ32" s="423"/>
      <c r="LA32" s="423"/>
      <c r="LB32" s="423"/>
      <c r="LC32" s="423"/>
      <c r="LD32" s="423"/>
      <c r="LE32" s="423"/>
      <c r="LF32" s="423"/>
      <c r="LG32" s="423"/>
      <c r="LH32" s="423"/>
      <c r="LI32" s="423"/>
      <c r="LJ32" s="423"/>
      <c r="LK32" s="423"/>
      <c r="LL32" s="423"/>
      <c r="LM32" s="423"/>
      <c r="LN32" s="423"/>
      <c r="LO32" s="423"/>
      <c r="LP32" s="423"/>
      <c r="LQ32" s="423"/>
      <c r="LR32" s="423"/>
      <c r="LS32" s="423"/>
      <c r="LT32" s="423"/>
      <c r="LU32" s="423"/>
      <c r="LV32" s="423"/>
      <c r="LW32" s="423"/>
      <c r="LX32" s="423"/>
      <c r="LY32" s="423"/>
      <c r="LZ32" s="423"/>
      <c r="MA32" s="423"/>
      <c r="MB32" s="423"/>
      <c r="MC32" s="423"/>
      <c r="MD32" s="423"/>
      <c r="ME32" s="423"/>
      <c r="MF32" s="423"/>
      <c r="MG32" s="423"/>
      <c r="MH32" s="423"/>
      <c r="MI32" s="423"/>
      <c r="MJ32" s="423"/>
      <c r="MK32" s="423"/>
      <c r="ML32" s="423"/>
      <c r="MM32" s="423"/>
      <c r="MN32" s="423"/>
      <c r="MO32" s="423"/>
      <c r="MP32" s="423"/>
      <c r="MQ32" s="423"/>
      <c r="MR32" s="423"/>
      <c r="MS32" s="423"/>
      <c r="MT32" s="423"/>
      <c r="MU32" s="423"/>
      <c r="MV32" s="423"/>
      <c r="MW32" s="423"/>
      <c r="MX32" s="423"/>
      <c r="MY32" s="423"/>
      <c r="MZ32" s="423"/>
      <c r="NA32" s="423"/>
      <c r="NB32" s="423"/>
      <c r="NC32" s="423"/>
      <c r="ND32" s="423"/>
      <c r="NE32" s="423"/>
      <c r="NF32" s="423"/>
      <c r="NG32" s="423"/>
      <c r="NH32" s="423"/>
      <c r="NI32" s="423"/>
      <c r="NJ32" s="423"/>
      <c r="NK32" s="423"/>
      <c r="NL32" s="423"/>
      <c r="NM32" s="423"/>
      <c r="NN32" s="423"/>
      <c r="NO32" s="423"/>
      <c r="NP32" s="423"/>
      <c r="NQ32" s="423"/>
      <c r="NR32" s="423"/>
      <c r="NS32" s="423"/>
      <c r="NT32" s="423"/>
      <c r="NU32" s="423"/>
      <c r="NV32" s="423"/>
      <c r="NW32" s="423"/>
      <c r="NX32" s="423"/>
      <c r="NY32" s="423"/>
      <c r="NZ32" s="423"/>
      <c r="OA32" s="423"/>
      <c r="OB32" s="423"/>
      <c r="OC32" s="423"/>
      <c r="OD32" s="423"/>
      <c r="OE32" s="423"/>
      <c r="OF32" s="423"/>
      <c r="OG32" s="423"/>
      <c r="OH32" s="423"/>
      <c r="OI32" s="423"/>
      <c r="OJ32" s="423"/>
      <c r="OK32" s="423"/>
      <c r="OL32" s="423"/>
      <c r="OM32" s="423"/>
      <c r="ON32" s="423"/>
      <c r="OO32" s="423"/>
      <c r="OP32" s="423"/>
      <c r="OQ32" s="423"/>
      <c r="OR32" s="423"/>
      <c r="OS32" s="423"/>
      <c r="OT32" s="423"/>
      <c r="OU32" s="423"/>
      <c r="OV32" s="423"/>
      <c r="OW32" s="423"/>
      <c r="OX32" s="423"/>
      <c r="OY32" s="423"/>
      <c r="OZ32" s="423"/>
      <c r="PA32" s="423"/>
      <c r="PB32" s="423"/>
      <c r="PC32" s="423"/>
      <c r="PD32" s="423"/>
      <c r="PE32" s="423"/>
      <c r="PF32" s="423"/>
      <c r="PG32" s="423"/>
      <c r="PH32" s="423"/>
      <c r="PI32" s="423"/>
      <c r="PJ32" s="423"/>
      <c r="PK32" s="423"/>
      <c r="PL32" s="423"/>
      <c r="PM32" s="423"/>
      <c r="PN32" s="423"/>
      <c r="PO32" s="423"/>
      <c r="PP32" s="423"/>
      <c r="PQ32" s="423"/>
      <c r="PR32" s="423"/>
      <c r="PS32" s="423"/>
      <c r="PT32" s="423"/>
      <c r="PU32" s="423"/>
      <c r="PV32" s="423"/>
      <c r="PW32" s="423"/>
      <c r="PX32" s="423"/>
      <c r="PY32" s="423"/>
      <c r="PZ32" s="423"/>
      <c r="QA32" s="423"/>
      <c r="QB32" s="423"/>
      <c r="QC32" s="423"/>
      <c r="QD32" s="423"/>
      <c r="QE32" s="423"/>
      <c r="QF32" s="423"/>
      <c r="QG32" s="423"/>
      <c r="QH32" s="423"/>
      <c r="QI32" s="423"/>
      <c r="QJ32" s="423"/>
      <c r="QK32" s="423"/>
      <c r="QL32" s="423"/>
      <c r="QM32" s="423"/>
      <c r="QN32" s="423"/>
      <c r="QO32" s="423"/>
      <c r="QP32" s="423"/>
      <c r="QQ32" s="423"/>
      <c r="QR32" s="423"/>
      <c r="QS32" s="423"/>
      <c r="QT32" s="423"/>
      <c r="QU32" s="423"/>
      <c r="QV32" s="423"/>
      <c r="QW32" s="423"/>
      <c r="QX32" s="423"/>
      <c r="QY32" s="423"/>
      <c r="QZ32" s="423"/>
      <c r="RA32" s="423"/>
      <c r="RB32" s="423"/>
      <c r="RC32" s="423"/>
      <c r="RD32" s="423"/>
      <c r="RE32" s="423"/>
      <c r="RF32" s="423"/>
      <c r="RG32" s="423"/>
      <c r="RH32" s="423"/>
      <c r="RI32" s="423"/>
      <c r="RJ32" s="423"/>
      <c r="RK32" s="423"/>
      <c r="RL32" s="423"/>
      <c r="RM32" s="423"/>
      <c r="RN32" s="423"/>
      <c r="RO32" s="423"/>
      <c r="RP32" s="423"/>
      <c r="RQ32" s="423"/>
      <c r="RR32" s="423"/>
      <c r="RS32" s="423"/>
      <c r="RT32" s="423"/>
      <c r="RU32" s="423"/>
      <c r="RV32" s="423"/>
      <c r="RW32" s="423"/>
      <c r="RX32" s="423"/>
      <c r="RY32" s="423"/>
      <c r="RZ32" s="423"/>
      <c r="SA32" s="423"/>
      <c r="SB32" s="423"/>
      <c r="SC32" s="423"/>
      <c r="SD32" s="423"/>
      <c r="SE32" s="423"/>
      <c r="SF32" s="423"/>
      <c r="SG32" s="423"/>
      <c r="SH32" s="423"/>
      <c r="SI32" s="423"/>
      <c r="SJ32" s="423"/>
      <c r="SK32" s="423"/>
      <c r="SL32" s="423"/>
      <c r="SM32" s="423"/>
      <c r="SN32" s="423"/>
      <c r="SO32" s="423"/>
      <c r="SP32" s="423"/>
      <c r="SQ32" s="423"/>
      <c r="SR32" s="423"/>
      <c r="SS32" s="423"/>
      <c r="ST32" s="423"/>
      <c r="SU32" s="423"/>
      <c r="SV32" s="423"/>
      <c r="SW32" s="423"/>
      <c r="SX32" s="423"/>
      <c r="SY32" s="423"/>
      <c r="SZ32" s="423"/>
      <c r="TA32" s="423"/>
      <c r="TB32" s="423"/>
      <c r="TC32" s="423"/>
      <c r="TD32" s="423"/>
      <c r="TE32" s="423"/>
      <c r="TF32" s="423"/>
      <c r="TG32" s="423"/>
      <c r="TH32" s="423"/>
      <c r="TI32" s="423"/>
      <c r="TJ32" s="423"/>
      <c r="TK32" s="423"/>
      <c r="TL32" s="423"/>
      <c r="TM32" s="423"/>
      <c r="TN32" s="423"/>
      <c r="TO32" s="423"/>
      <c r="TP32" s="423"/>
      <c r="TQ32" s="423"/>
      <c r="TR32" s="423"/>
      <c r="TS32" s="423"/>
      <c r="TT32" s="423"/>
      <c r="TU32" s="423"/>
      <c r="TV32" s="423"/>
      <c r="TW32" s="423"/>
      <c r="TX32" s="423"/>
      <c r="TY32" s="423"/>
      <c r="TZ32" s="423"/>
      <c r="UA32" s="423"/>
      <c r="UB32" s="423"/>
      <c r="UC32" s="423"/>
      <c r="UD32" s="423"/>
      <c r="UE32" s="423"/>
      <c r="UF32" s="423"/>
      <c r="UG32" s="423"/>
      <c r="UH32" s="423"/>
      <c r="UI32" s="423"/>
      <c r="UJ32" s="423"/>
      <c r="UK32" s="423"/>
      <c r="UL32" s="423"/>
      <c r="UM32" s="423"/>
      <c r="UN32" s="423"/>
      <c r="UO32" s="423"/>
      <c r="UP32" s="423"/>
      <c r="UQ32" s="423"/>
      <c r="UR32" s="423"/>
      <c r="US32" s="423"/>
      <c r="UT32" s="423"/>
      <c r="UU32" s="423"/>
      <c r="UV32" s="423"/>
      <c r="UW32" s="423"/>
      <c r="UX32" s="423"/>
      <c r="UY32" s="423"/>
      <c r="UZ32" s="423"/>
      <c r="VA32" s="423"/>
      <c r="VB32" s="423"/>
      <c r="VC32" s="423"/>
      <c r="VD32" s="423"/>
      <c r="VE32" s="423"/>
      <c r="VF32" s="423"/>
      <c r="VG32" s="423"/>
      <c r="VH32" s="423"/>
      <c r="VI32" s="423"/>
      <c r="VJ32" s="423"/>
      <c r="VK32" s="423"/>
      <c r="VL32" s="423"/>
      <c r="VM32" s="423"/>
      <c r="VN32" s="423"/>
      <c r="VO32" s="423"/>
      <c r="VP32" s="423"/>
      <c r="VQ32" s="423"/>
      <c r="VR32" s="423"/>
      <c r="VS32" s="423"/>
      <c r="VT32" s="423"/>
      <c r="VU32" s="423"/>
      <c r="VV32" s="423"/>
      <c r="VW32" s="423"/>
      <c r="VX32" s="423"/>
      <c r="VY32" s="423"/>
      <c r="VZ32" s="423"/>
      <c r="WA32" s="423"/>
      <c r="WB32" s="423"/>
      <c r="WC32" s="423"/>
      <c r="WD32" s="423"/>
    </row>
    <row r="33" spans="1:602" s="424" customFormat="1" ht="15.75" x14ac:dyDescent="0.2">
      <c r="A33" s="435" t="s">
        <v>378</v>
      </c>
      <c r="B33" s="469" t="s">
        <v>379</v>
      </c>
      <c r="C33" s="434" t="s">
        <v>35</v>
      </c>
      <c r="D33" s="434">
        <v>35</v>
      </c>
      <c r="E33" s="434">
        <v>24.79</v>
      </c>
      <c r="F33" s="437">
        <f t="shared" si="0"/>
        <v>867.65</v>
      </c>
      <c r="G33" s="434">
        <v>35</v>
      </c>
      <c r="H33" s="434">
        <v>867.65</v>
      </c>
      <c r="I33" s="422">
        <f>IF(F33=0,0,H33/F33)</f>
        <v>1</v>
      </c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3"/>
      <c r="AQ33" s="423"/>
      <c r="AR33" s="423"/>
      <c r="AS33" s="423"/>
      <c r="AT33" s="423"/>
      <c r="AU33" s="423"/>
      <c r="AV33" s="423"/>
      <c r="AW33" s="423"/>
      <c r="AX33" s="423"/>
      <c r="AY33" s="423"/>
      <c r="AZ33" s="423"/>
      <c r="BA33" s="423"/>
      <c r="BB33" s="423"/>
      <c r="BC33" s="423"/>
      <c r="BD33" s="423"/>
      <c r="BE33" s="423"/>
      <c r="BF33" s="423"/>
      <c r="BG33" s="423"/>
      <c r="BH33" s="423"/>
      <c r="BI33" s="423"/>
      <c r="BJ33" s="423"/>
      <c r="BK33" s="423"/>
      <c r="BL33" s="423"/>
      <c r="BM33" s="423"/>
      <c r="BN33" s="423"/>
      <c r="BO33" s="423"/>
      <c r="BP33" s="423"/>
      <c r="BQ33" s="423"/>
      <c r="BR33" s="423"/>
      <c r="BS33" s="423"/>
      <c r="BT33" s="423"/>
      <c r="BU33" s="423"/>
      <c r="BV33" s="423"/>
      <c r="BW33" s="423"/>
      <c r="BX33" s="423"/>
      <c r="BY33" s="423"/>
      <c r="BZ33" s="423"/>
      <c r="CA33" s="423"/>
      <c r="CB33" s="423"/>
      <c r="CC33" s="423"/>
      <c r="CD33" s="423"/>
      <c r="CE33" s="423"/>
      <c r="CF33" s="423"/>
      <c r="CG33" s="423"/>
      <c r="CH33" s="423"/>
      <c r="CI33" s="423"/>
      <c r="CJ33" s="423"/>
      <c r="CK33" s="423"/>
      <c r="CL33" s="423"/>
      <c r="CM33" s="423"/>
      <c r="CN33" s="423"/>
      <c r="CO33" s="423"/>
      <c r="CP33" s="423"/>
      <c r="CQ33" s="423"/>
      <c r="CR33" s="423"/>
      <c r="CS33" s="423"/>
      <c r="CT33" s="423"/>
      <c r="CU33" s="423"/>
      <c r="CV33" s="423"/>
      <c r="CW33" s="423"/>
      <c r="CX33" s="423"/>
      <c r="CY33" s="423"/>
      <c r="CZ33" s="423"/>
      <c r="DA33" s="423"/>
      <c r="DB33" s="423"/>
      <c r="DC33" s="423"/>
      <c r="DD33" s="423"/>
      <c r="DE33" s="423"/>
      <c r="DF33" s="423"/>
      <c r="DG33" s="423"/>
      <c r="DH33" s="423"/>
      <c r="DI33" s="423"/>
      <c r="DJ33" s="423"/>
      <c r="DK33" s="423"/>
      <c r="DL33" s="423"/>
      <c r="DM33" s="423"/>
      <c r="DN33" s="423"/>
      <c r="DO33" s="423"/>
      <c r="DP33" s="423"/>
      <c r="DQ33" s="423"/>
      <c r="DR33" s="423"/>
      <c r="DS33" s="423"/>
      <c r="DT33" s="423"/>
      <c r="DU33" s="423"/>
      <c r="DV33" s="423"/>
      <c r="DW33" s="423"/>
      <c r="DX33" s="423"/>
      <c r="DY33" s="423"/>
      <c r="DZ33" s="423"/>
      <c r="EA33" s="423"/>
      <c r="EB33" s="423"/>
      <c r="EC33" s="423"/>
      <c r="ED33" s="423"/>
      <c r="EE33" s="423"/>
      <c r="EF33" s="423"/>
      <c r="EG33" s="423"/>
      <c r="EH33" s="423"/>
      <c r="EI33" s="423"/>
      <c r="EJ33" s="423"/>
      <c r="EK33" s="423"/>
      <c r="EL33" s="423"/>
      <c r="EM33" s="423"/>
      <c r="EN33" s="423"/>
      <c r="EO33" s="423"/>
      <c r="EP33" s="423"/>
      <c r="EQ33" s="423"/>
      <c r="ER33" s="423"/>
      <c r="ES33" s="423"/>
      <c r="ET33" s="423"/>
      <c r="EU33" s="423"/>
      <c r="EV33" s="423"/>
      <c r="EW33" s="423"/>
      <c r="EX33" s="423"/>
      <c r="EY33" s="423"/>
      <c r="EZ33" s="423"/>
      <c r="FA33" s="423"/>
      <c r="FB33" s="423"/>
      <c r="FC33" s="423"/>
      <c r="FD33" s="423"/>
      <c r="FE33" s="423"/>
      <c r="FF33" s="423"/>
      <c r="FG33" s="423"/>
      <c r="FH33" s="423"/>
      <c r="FI33" s="423"/>
      <c r="FJ33" s="423"/>
      <c r="FK33" s="423"/>
      <c r="FL33" s="423"/>
      <c r="FM33" s="423"/>
      <c r="FN33" s="423"/>
      <c r="FO33" s="423"/>
      <c r="FP33" s="423"/>
      <c r="FQ33" s="423"/>
      <c r="FR33" s="423"/>
      <c r="FS33" s="423"/>
      <c r="FT33" s="423"/>
      <c r="FU33" s="423"/>
      <c r="FV33" s="423"/>
      <c r="FW33" s="423"/>
      <c r="FX33" s="423"/>
      <c r="FY33" s="423"/>
      <c r="FZ33" s="423"/>
      <c r="GA33" s="423"/>
      <c r="GB33" s="423"/>
      <c r="GC33" s="423"/>
      <c r="GD33" s="423"/>
      <c r="GE33" s="423"/>
      <c r="GF33" s="423"/>
      <c r="GG33" s="423"/>
      <c r="GH33" s="423"/>
      <c r="GI33" s="423"/>
      <c r="GJ33" s="423"/>
      <c r="GK33" s="423"/>
      <c r="GL33" s="423"/>
      <c r="GM33" s="423"/>
      <c r="GN33" s="423"/>
      <c r="GO33" s="423"/>
      <c r="GP33" s="423"/>
      <c r="GQ33" s="423"/>
      <c r="GR33" s="423"/>
      <c r="GS33" s="423"/>
      <c r="GT33" s="423"/>
      <c r="GU33" s="423"/>
      <c r="GV33" s="423"/>
      <c r="GW33" s="423"/>
      <c r="GX33" s="423"/>
      <c r="GY33" s="423"/>
      <c r="GZ33" s="423"/>
      <c r="HA33" s="423"/>
      <c r="HB33" s="423"/>
      <c r="HC33" s="423"/>
      <c r="HD33" s="423"/>
      <c r="HE33" s="423"/>
      <c r="HF33" s="423"/>
      <c r="HG33" s="423"/>
      <c r="HH33" s="423"/>
      <c r="HI33" s="423"/>
      <c r="HJ33" s="423"/>
      <c r="HK33" s="423"/>
      <c r="HL33" s="423"/>
      <c r="HM33" s="423"/>
      <c r="HN33" s="423"/>
      <c r="HO33" s="423"/>
      <c r="HP33" s="423"/>
      <c r="HQ33" s="423"/>
      <c r="HR33" s="423"/>
      <c r="HS33" s="423"/>
      <c r="HT33" s="423"/>
      <c r="HU33" s="423"/>
      <c r="HV33" s="423"/>
      <c r="HW33" s="423"/>
      <c r="HX33" s="423"/>
      <c r="HY33" s="423"/>
      <c r="HZ33" s="423"/>
      <c r="IA33" s="423"/>
      <c r="IB33" s="423"/>
      <c r="IC33" s="423"/>
      <c r="ID33" s="423"/>
      <c r="IE33" s="423"/>
      <c r="IF33" s="423"/>
      <c r="IG33" s="423"/>
      <c r="IH33" s="423"/>
      <c r="II33" s="423"/>
      <c r="IJ33" s="423"/>
      <c r="IK33" s="423"/>
      <c r="IL33" s="423"/>
      <c r="IM33" s="423"/>
      <c r="IN33" s="423"/>
      <c r="IO33" s="423"/>
      <c r="IP33" s="423"/>
      <c r="IQ33" s="423"/>
      <c r="IR33" s="423"/>
      <c r="IS33" s="423"/>
      <c r="IT33" s="423"/>
      <c r="IU33" s="423"/>
      <c r="IV33" s="423"/>
      <c r="IW33" s="423"/>
      <c r="IX33" s="423"/>
      <c r="IY33" s="423"/>
      <c r="IZ33" s="423"/>
      <c r="JA33" s="423"/>
      <c r="JB33" s="423"/>
      <c r="JC33" s="423"/>
      <c r="JD33" s="423"/>
      <c r="JE33" s="423"/>
      <c r="JF33" s="423"/>
      <c r="JG33" s="423"/>
      <c r="JH33" s="423"/>
      <c r="JI33" s="423"/>
      <c r="JJ33" s="423"/>
      <c r="JK33" s="423"/>
      <c r="JL33" s="423"/>
      <c r="JM33" s="423"/>
      <c r="JN33" s="423"/>
      <c r="JO33" s="423"/>
      <c r="JP33" s="423"/>
      <c r="JQ33" s="423"/>
      <c r="JR33" s="423"/>
      <c r="JS33" s="423"/>
      <c r="JT33" s="423"/>
      <c r="JU33" s="423"/>
      <c r="JV33" s="423"/>
      <c r="JW33" s="423"/>
      <c r="JX33" s="423"/>
      <c r="JY33" s="423"/>
      <c r="JZ33" s="423"/>
      <c r="KA33" s="423"/>
      <c r="KB33" s="423"/>
      <c r="KC33" s="423"/>
      <c r="KD33" s="423"/>
      <c r="KE33" s="423"/>
      <c r="KF33" s="423"/>
      <c r="KG33" s="423"/>
      <c r="KH33" s="423"/>
      <c r="KI33" s="423"/>
      <c r="KJ33" s="423"/>
      <c r="KK33" s="423"/>
      <c r="KL33" s="423"/>
      <c r="KM33" s="423"/>
      <c r="KN33" s="423"/>
      <c r="KO33" s="423"/>
      <c r="KP33" s="423"/>
      <c r="KQ33" s="423"/>
      <c r="KR33" s="423"/>
      <c r="KS33" s="423"/>
      <c r="KT33" s="423"/>
      <c r="KU33" s="423"/>
      <c r="KV33" s="423"/>
      <c r="KW33" s="423"/>
      <c r="KX33" s="423"/>
      <c r="KY33" s="423"/>
      <c r="KZ33" s="423"/>
      <c r="LA33" s="423"/>
      <c r="LB33" s="423"/>
      <c r="LC33" s="423"/>
      <c r="LD33" s="423"/>
      <c r="LE33" s="423"/>
      <c r="LF33" s="423"/>
      <c r="LG33" s="423"/>
      <c r="LH33" s="423"/>
      <c r="LI33" s="423"/>
      <c r="LJ33" s="423"/>
      <c r="LK33" s="423"/>
      <c r="LL33" s="423"/>
      <c r="LM33" s="423"/>
      <c r="LN33" s="423"/>
      <c r="LO33" s="423"/>
      <c r="LP33" s="423"/>
      <c r="LQ33" s="423"/>
      <c r="LR33" s="423"/>
      <c r="LS33" s="423"/>
      <c r="LT33" s="423"/>
      <c r="LU33" s="423"/>
      <c r="LV33" s="423"/>
      <c r="LW33" s="423"/>
      <c r="LX33" s="423"/>
      <c r="LY33" s="423"/>
      <c r="LZ33" s="423"/>
      <c r="MA33" s="423"/>
      <c r="MB33" s="423"/>
      <c r="MC33" s="423"/>
      <c r="MD33" s="423"/>
      <c r="ME33" s="423"/>
      <c r="MF33" s="423"/>
      <c r="MG33" s="423"/>
      <c r="MH33" s="423"/>
      <c r="MI33" s="423"/>
      <c r="MJ33" s="423"/>
      <c r="MK33" s="423"/>
      <c r="ML33" s="423"/>
      <c r="MM33" s="423"/>
      <c r="MN33" s="423"/>
      <c r="MO33" s="423"/>
      <c r="MP33" s="423"/>
      <c r="MQ33" s="423"/>
      <c r="MR33" s="423"/>
      <c r="MS33" s="423"/>
      <c r="MT33" s="423"/>
      <c r="MU33" s="423"/>
      <c r="MV33" s="423"/>
      <c r="MW33" s="423"/>
      <c r="MX33" s="423"/>
      <c r="MY33" s="423"/>
      <c r="MZ33" s="423"/>
      <c r="NA33" s="423"/>
      <c r="NB33" s="423"/>
      <c r="NC33" s="423"/>
      <c r="ND33" s="423"/>
      <c r="NE33" s="423"/>
      <c r="NF33" s="423"/>
      <c r="NG33" s="423"/>
      <c r="NH33" s="423"/>
      <c r="NI33" s="423"/>
      <c r="NJ33" s="423"/>
      <c r="NK33" s="423"/>
      <c r="NL33" s="423"/>
      <c r="NM33" s="423"/>
      <c r="NN33" s="423"/>
      <c r="NO33" s="423"/>
      <c r="NP33" s="423"/>
      <c r="NQ33" s="423"/>
      <c r="NR33" s="423"/>
      <c r="NS33" s="423"/>
      <c r="NT33" s="423"/>
      <c r="NU33" s="423"/>
      <c r="NV33" s="423"/>
      <c r="NW33" s="423"/>
      <c r="NX33" s="423"/>
      <c r="NY33" s="423"/>
      <c r="NZ33" s="423"/>
      <c r="OA33" s="423"/>
      <c r="OB33" s="423"/>
      <c r="OC33" s="423"/>
      <c r="OD33" s="423"/>
      <c r="OE33" s="423"/>
      <c r="OF33" s="423"/>
      <c r="OG33" s="423"/>
      <c r="OH33" s="423"/>
      <c r="OI33" s="423"/>
      <c r="OJ33" s="423"/>
      <c r="OK33" s="423"/>
      <c r="OL33" s="423"/>
      <c r="OM33" s="423"/>
      <c r="ON33" s="423"/>
      <c r="OO33" s="423"/>
      <c r="OP33" s="423"/>
      <c r="OQ33" s="423"/>
      <c r="OR33" s="423"/>
      <c r="OS33" s="423"/>
      <c r="OT33" s="423"/>
      <c r="OU33" s="423"/>
      <c r="OV33" s="423"/>
      <c r="OW33" s="423"/>
      <c r="OX33" s="423"/>
      <c r="OY33" s="423"/>
      <c r="OZ33" s="423"/>
      <c r="PA33" s="423"/>
      <c r="PB33" s="423"/>
      <c r="PC33" s="423"/>
      <c r="PD33" s="423"/>
      <c r="PE33" s="423"/>
      <c r="PF33" s="423"/>
      <c r="PG33" s="423"/>
      <c r="PH33" s="423"/>
      <c r="PI33" s="423"/>
      <c r="PJ33" s="423"/>
      <c r="PK33" s="423"/>
      <c r="PL33" s="423"/>
      <c r="PM33" s="423"/>
      <c r="PN33" s="423"/>
      <c r="PO33" s="423"/>
      <c r="PP33" s="423"/>
      <c r="PQ33" s="423"/>
      <c r="PR33" s="423"/>
      <c r="PS33" s="423"/>
      <c r="PT33" s="423"/>
      <c r="PU33" s="423"/>
      <c r="PV33" s="423"/>
      <c r="PW33" s="423"/>
      <c r="PX33" s="423"/>
      <c r="PY33" s="423"/>
      <c r="PZ33" s="423"/>
      <c r="QA33" s="423"/>
      <c r="QB33" s="423"/>
      <c r="QC33" s="423"/>
      <c r="QD33" s="423"/>
      <c r="QE33" s="423"/>
      <c r="QF33" s="423"/>
      <c r="QG33" s="423"/>
      <c r="QH33" s="423"/>
      <c r="QI33" s="423"/>
      <c r="QJ33" s="423"/>
      <c r="QK33" s="423"/>
      <c r="QL33" s="423"/>
      <c r="QM33" s="423"/>
      <c r="QN33" s="423"/>
      <c r="QO33" s="423"/>
      <c r="QP33" s="423"/>
      <c r="QQ33" s="423"/>
      <c r="QR33" s="423"/>
      <c r="QS33" s="423"/>
      <c r="QT33" s="423"/>
      <c r="QU33" s="423"/>
      <c r="QV33" s="423"/>
      <c r="QW33" s="423"/>
      <c r="QX33" s="423"/>
      <c r="QY33" s="423"/>
      <c r="QZ33" s="423"/>
      <c r="RA33" s="423"/>
      <c r="RB33" s="423"/>
      <c r="RC33" s="423"/>
      <c r="RD33" s="423"/>
      <c r="RE33" s="423"/>
      <c r="RF33" s="423"/>
      <c r="RG33" s="423"/>
      <c r="RH33" s="423"/>
      <c r="RI33" s="423"/>
      <c r="RJ33" s="423"/>
      <c r="RK33" s="423"/>
      <c r="RL33" s="423"/>
      <c r="RM33" s="423"/>
      <c r="RN33" s="423"/>
      <c r="RO33" s="423"/>
      <c r="RP33" s="423"/>
      <c r="RQ33" s="423"/>
      <c r="RR33" s="423"/>
      <c r="RS33" s="423"/>
      <c r="RT33" s="423"/>
      <c r="RU33" s="423"/>
      <c r="RV33" s="423"/>
      <c r="RW33" s="423"/>
      <c r="RX33" s="423"/>
      <c r="RY33" s="423"/>
      <c r="RZ33" s="423"/>
      <c r="SA33" s="423"/>
      <c r="SB33" s="423"/>
      <c r="SC33" s="423"/>
      <c r="SD33" s="423"/>
      <c r="SE33" s="423"/>
      <c r="SF33" s="423"/>
      <c r="SG33" s="423"/>
      <c r="SH33" s="423"/>
      <c r="SI33" s="423"/>
      <c r="SJ33" s="423"/>
      <c r="SK33" s="423"/>
      <c r="SL33" s="423"/>
      <c r="SM33" s="423"/>
      <c r="SN33" s="423"/>
      <c r="SO33" s="423"/>
      <c r="SP33" s="423"/>
      <c r="SQ33" s="423"/>
      <c r="SR33" s="423"/>
      <c r="SS33" s="423"/>
      <c r="ST33" s="423"/>
      <c r="SU33" s="423"/>
      <c r="SV33" s="423"/>
      <c r="SW33" s="423"/>
      <c r="SX33" s="423"/>
      <c r="SY33" s="423"/>
      <c r="SZ33" s="423"/>
      <c r="TA33" s="423"/>
      <c r="TB33" s="423"/>
      <c r="TC33" s="423"/>
      <c r="TD33" s="423"/>
      <c r="TE33" s="423"/>
      <c r="TF33" s="423"/>
      <c r="TG33" s="423"/>
      <c r="TH33" s="423"/>
      <c r="TI33" s="423"/>
      <c r="TJ33" s="423"/>
      <c r="TK33" s="423"/>
      <c r="TL33" s="423"/>
      <c r="TM33" s="423"/>
      <c r="TN33" s="423"/>
      <c r="TO33" s="423"/>
      <c r="TP33" s="423"/>
      <c r="TQ33" s="423"/>
      <c r="TR33" s="423"/>
      <c r="TS33" s="423"/>
      <c r="TT33" s="423"/>
      <c r="TU33" s="423"/>
      <c r="TV33" s="423"/>
      <c r="TW33" s="423"/>
      <c r="TX33" s="423"/>
      <c r="TY33" s="423"/>
      <c r="TZ33" s="423"/>
      <c r="UA33" s="423"/>
      <c r="UB33" s="423"/>
      <c r="UC33" s="423"/>
      <c r="UD33" s="423"/>
      <c r="UE33" s="423"/>
      <c r="UF33" s="423"/>
      <c r="UG33" s="423"/>
      <c r="UH33" s="423"/>
      <c r="UI33" s="423"/>
      <c r="UJ33" s="423"/>
      <c r="UK33" s="423"/>
      <c r="UL33" s="423"/>
      <c r="UM33" s="423"/>
      <c r="UN33" s="423"/>
      <c r="UO33" s="423"/>
      <c r="UP33" s="423"/>
      <c r="UQ33" s="423"/>
      <c r="UR33" s="423"/>
      <c r="US33" s="423"/>
      <c r="UT33" s="423"/>
      <c r="UU33" s="423"/>
      <c r="UV33" s="423"/>
      <c r="UW33" s="423"/>
      <c r="UX33" s="423"/>
      <c r="UY33" s="423"/>
      <c r="UZ33" s="423"/>
      <c r="VA33" s="423"/>
      <c r="VB33" s="423"/>
      <c r="VC33" s="423"/>
      <c r="VD33" s="423"/>
      <c r="VE33" s="423"/>
      <c r="VF33" s="423"/>
      <c r="VG33" s="423"/>
      <c r="VH33" s="423"/>
      <c r="VI33" s="423"/>
      <c r="VJ33" s="423"/>
      <c r="VK33" s="423"/>
      <c r="VL33" s="423"/>
      <c r="VM33" s="423"/>
      <c r="VN33" s="423"/>
      <c r="VO33" s="423"/>
      <c r="VP33" s="423"/>
      <c r="VQ33" s="423"/>
      <c r="VR33" s="423"/>
      <c r="VS33" s="423"/>
      <c r="VT33" s="423"/>
      <c r="VU33" s="423"/>
      <c r="VV33" s="423"/>
      <c r="VW33" s="423"/>
      <c r="VX33" s="423"/>
      <c r="VY33" s="423"/>
      <c r="VZ33" s="423"/>
      <c r="WA33" s="423"/>
      <c r="WB33" s="423"/>
      <c r="WC33" s="423"/>
      <c r="WD33" s="423"/>
    </row>
    <row r="34" spans="1:602" s="424" customFormat="1" ht="23.25" customHeight="1" x14ac:dyDescent="0.2">
      <c r="A34" s="435" t="s">
        <v>380</v>
      </c>
      <c r="B34" s="469" t="s">
        <v>499</v>
      </c>
      <c r="C34" s="434" t="s">
        <v>35</v>
      </c>
      <c r="D34" s="434">
        <v>350</v>
      </c>
      <c r="E34" s="434">
        <v>9.98</v>
      </c>
      <c r="F34" s="437">
        <f t="shared" si="0"/>
        <v>3493</v>
      </c>
      <c r="G34" s="434">
        <v>350</v>
      </c>
      <c r="H34" s="434">
        <v>3493</v>
      </c>
      <c r="I34" s="422">
        <f>IF(F34=0,0,H34/F34)</f>
        <v>1</v>
      </c>
      <c r="J34" s="423"/>
      <c r="K34" s="423"/>
      <c r="L34" s="423"/>
      <c r="M34" s="423"/>
      <c r="N34" s="423"/>
      <c r="O34" s="423"/>
      <c r="P34" s="423"/>
      <c r="Q34" s="423"/>
      <c r="R34" s="423"/>
      <c r="S34" s="423"/>
      <c r="T34" s="423"/>
      <c r="U34" s="423"/>
      <c r="V34" s="423"/>
      <c r="W34" s="423"/>
      <c r="X34" s="423"/>
      <c r="Y34" s="423"/>
      <c r="Z34" s="423"/>
      <c r="AA34" s="423"/>
      <c r="AB34" s="423"/>
      <c r="AC34" s="423"/>
      <c r="AD34" s="423"/>
      <c r="AE34" s="423"/>
      <c r="AF34" s="423"/>
      <c r="AG34" s="423"/>
      <c r="AH34" s="423"/>
      <c r="AI34" s="423"/>
      <c r="AJ34" s="423"/>
      <c r="AK34" s="423"/>
      <c r="AL34" s="423"/>
      <c r="AM34" s="423"/>
      <c r="AN34" s="423"/>
      <c r="AO34" s="423"/>
      <c r="AP34" s="423"/>
      <c r="AQ34" s="423"/>
      <c r="AR34" s="423"/>
      <c r="AS34" s="423"/>
      <c r="AT34" s="423"/>
      <c r="AU34" s="423"/>
      <c r="AV34" s="423"/>
      <c r="AW34" s="423"/>
      <c r="AX34" s="423"/>
      <c r="AY34" s="423"/>
      <c r="AZ34" s="423"/>
      <c r="BA34" s="423"/>
      <c r="BB34" s="423"/>
      <c r="BC34" s="423"/>
      <c r="BD34" s="423"/>
      <c r="BE34" s="423"/>
      <c r="BF34" s="423"/>
      <c r="BG34" s="423"/>
      <c r="BH34" s="423"/>
      <c r="BI34" s="423"/>
      <c r="BJ34" s="423"/>
      <c r="BK34" s="423"/>
      <c r="BL34" s="423"/>
      <c r="BM34" s="423"/>
      <c r="BN34" s="423"/>
      <c r="BO34" s="423"/>
      <c r="BP34" s="423"/>
      <c r="BQ34" s="423"/>
      <c r="BR34" s="423"/>
      <c r="BS34" s="423"/>
      <c r="BT34" s="423"/>
      <c r="BU34" s="423"/>
      <c r="BV34" s="423"/>
      <c r="BW34" s="423"/>
      <c r="BX34" s="423"/>
      <c r="BY34" s="423"/>
      <c r="BZ34" s="423"/>
      <c r="CA34" s="423"/>
      <c r="CB34" s="423"/>
      <c r="CC34" s="423"/>
      <c r="CD34" s="423"/>
      <c r="CE34" s="423"/>
      <c r="CF34" s="423"/>
      <c r="CG34" s="423"/>
      <c r="CH34" s="423"/>
      <c r="CI34" s="423"/>
      <c r="CJ34" s="423"/>
      <c r="CK34" s="423"/>
      <c r="CL34" s="423"/>
      <c r="CM34" s="423"/>
      <c r="CN34" s="423"/>
      <c r="CO34" s="423"/>
      <c r="CP34" s="423"/>
      <c r="CQ34" s="423"/>
      <c r="CR34" s="423"/>
      <c r="CS34" s="423"/>
      <c r="CT34" s="423"/>
      <c r="CU34" s="423"/>
      <c r="CV34" s="423"/>
      <c r="CW34" s="423"/>
      <c r="CX34" s="423"/>
      <c r="CY34" s="423"/>
      <c r="CZ34" s="423"/>
      <c r="DA34" s="423"/>
      <c r="DB34" s="423"/>
      <c r="DC34" s="423"/>
      <c r="DD34" s="423"/>
      <c r="DE34" s="423"/>
      <c r="DF34" s="423"/>
      <c r="DG34" s="423"/>
      <c r="DH34" s="423"/>
      <c r="DI34" s="423"/>
      <c r="DJ34" s="423"/>
      <c r="DK34" s="423"/>
      <c r="DL34" s="423"/>
      <c r="DM34" s="423"/>
      <c r="DN34" s="423"/>
      <c r="DO34" s="423"/>
      <c r="DP34" s="423"/>
      <c r="DQ34" s="423"/>
      <c r="DR34" s="423"/>
      <c r="DS34" s="423"/>
      <c r="DT34" s="423"/>
      <c r="DU34" s="423"/>
      <c r="DV34" s="423"/>
      <c r="DW34" s="423"/>
      <c r="DX34" s="423"/>
      <c r="DY34" s="423"/>
      <c r="DZ34" s="423"/>
      <c r="EA34" s="423"/>
      <c r="EB34" s="423"/>
      <c r="EC34" s="423"/>
      <c r="ED34" s="423"/>
      <c r="EE34" s="423"/>
      <c r="EF34" s="423"/>
      <c r="EG34" s="423"/>
      <c r="EH34" s="423"/>
      <c r="EI34" s="423"/>
      <c r="EJ34" s="423"/>
      <c r="EK34" s="423"/>
      <c r="EL34" s="423"/>
      <c r="EM34" s="423"/>
      <c r="EN34" s="423"/>
      <c r="EO34" s="423"/>
      <c r="EP34" s="423"/>
      <c r="EQ34" s="423"/>
      <c r="ER34" s="423"/>
      <c r="ES34" s="423"/>
      <c r="ET34" s="423"/>
      <c r="EU34" s="423"/>
      <c r="EV34" s="423"/>
      <c r="EW34" s="423"/>
      <c r="EX34" s="423"/>
      <c r="EY34" s="423"/>
      <c r="EZ34" s="423"/>
      <c r="FA34" s="423"/>
      <c r="FB34" s="423"/>
      <c r="FC34" s="423"/>
      <c r="FD34" s="423"/>
      <c r="FE34" s="423"/>
      <c r="FF34" s="423"/>
      <c r="FG34" s="423"/>
      <c r="FH34" s="423"/>
      <c r="FI34" s="423"/>
      <c r="FJ34" s="423"/>
      <c r="FK34" s="423"/>
      <c r="FL34" s="423"/>
      <c r="FM34" s="423"/>
      <c r="FN34" s="423"/>
      <c r="FO34" s="423"/>
      <c r="FP34" s="423"/>
      <c r="FQ34" s="423"/>
      <c r="FR34" s="423"/>
      <c r="FS34" s="423"/>
      <c r="FT34" s="423"/>
      <c r="FU34" s="423"/>
      <c r="FV34" s="423"/>
      <c r="FW34" s="423"/>
      <c r="FX34" s="423"/>
      <c r="FY34" s="423"/>
      <c r="FZ34" s="423"/>
      <c r="GA34" s="423"/>
      <c r="GB34" s="423"/>
      <c r="GC34" s="423"/>
      <c r="GD34" s="423"/>
      <c r="GE34" s="423"/>
      <c r="GF34" s="423"/>
      <c r="GG34" s="423"/>
      <c r="GH34" s="423"/>
      <c r="GI34" s="423"/>
      <c r="GJ34" s="423"/>
      <c r="GK34" s="423"/>
      <c r="GL34" s="423"/>
      <c r="GM34" s="423"/>
      <c r="GN34" s="423"/>
      <c r="GO34" s="423"/>
      <c r="GP34" s="423"/>
      <c r="GQ34" s="423"/>
      <c r="GR34" s="423"/>
      <c r="GS34" s="423"/>
      <c r="GT34" s="423"/>
      <c r="GU34" s="423"/>
      <c r="GV34" s="423"/>
      <c r="GW34" s="423"/>
      <c r="GX34" s="423"/>
      <c r="GY34" s="423"/>
      <c r="GZ34" s="423"/>
      <c r="HA34" s="423"/>
      <c r="HB34" s="423"/>
      <c r="HC34" s="423"/>
      <c r="HD34" s="423"/>
      <c r="HE34" s="423"/>
      <c r="HF34" s="423"/>
      <c r="HG34" s="423"/>
      <c r="HH34" s="423"/>
      <c r="HI34" s="423"/>
      <c r="HJ34" s="423"/>
      <c r="HK34" s="423"/>
      <c r="HL34" s="423"/>
      <c r="HM34" s="423"/>
      <c r="HN34" s="423"/>
      <c r="HO34" s="423"/>
      <c r="HP34" s="423"/>
      <c r="HQ34" s="423"/>
      <c r="HR34" s="423"/>
      <c r="HS34" s="423"/>
      <c r="HT34" s="423"/>
      <c r="HU34" s="423"/>
      <c r="HV34" s="423"/>
      <c r="HW34" s="423"/>
      <c r="HX34" s="423"/>
      <c r="HY34" s="423"/>
      <c r="HZ34" s="423"/>
      <c r="IA34" s="423"/>
      <c r="IB34" s="423"/>
      <c r="IC34" s="423"/>
      <c r="ID34" s="423"/>
      <c r="IE34" s="423"/>
      <c r="IF34" s="423"/>
      <c r="IG34" s="423"/>
      <c r="IH34" s="423"/>
      <c r="II34" s="423"/>
      <c r="IJ34" s="423"/>
      <c r="IK34" s="423"/>
      <c r="IL34" s="423"/>
      <c r="IM34" s="423"/>
      <c r="IN34" s="423"/>
      <c r="IO34" s="423"/>
      <c r="IP34" s="423"/>
      <c r="IQ34" s="423"/>
      <c r="IR34" s="423"/>
      <c r="IS34" s="423"/>
      <c r="IT34" s="423"/>
      <c r="IU34" s="423"/>
      <c r="IV34" s="423"/>
      <c r="IW34" s="423"/>
      <c r="IX34" s="423"/>
      <c r="IY34" s="423"/>
      <c r="IZ34" s="423"/>
      <c r="JA34" s="423"/>
      <c r="JB34" s="423"/>
      <c r="JC34" s="423"/>
      <c r="JD34" s="423"/>
      <c r="JE34" s="423"/>
      <c r="JF34" s="423"/>
      <c r="JG34" s="423"/>
      <c r="JH34" s="423"/>
      <c r="JI34" s="423"/>
      <c r="JJ34" s="423"/>
      <c r="JK34" s="423"/>
      <c r="JL34" s="423"/>
      <c r="JM34" s="423"/>
      <c r="JN34" s="423"/>
      <c r="JO34" s="423"/>
      <c r="JP34" s="423"/>
      <c r="JQ34" s="423"/>
      <c r="JR34" s="423"/>
      <c r="JS34" s="423"/>
      <c r="JT34" s="423"/>
      <c r="JU34" s="423"/>
      <c r="JV34" s="423"/>
      <c r="JW34" s="423"/>
      <c r="JX34" s="423"/>
      <c r="JY34" s="423"/>
      <c r="JZ34" s="423"/>
      <c r="KA34" s="423"/>
      <c r="KB34" s="423"/>
      <c r="KC34" s="423"/>
      <c r="KD34" s="423"/>
      <c r="KE34" s="423"/>
      <c r="KF34" s="423"/>
      <c r="KG34" s="423"/>
      <c r="KH34" s="423"/>
      <c r="KI34" s="423"/>
      <c r="KJ34" s="423"/>
      <c r="KK34" s="423"/>
      <c r="KL34" s="423"/>
      <c r="KM34" s="423"/>
      <c r="KN34" s="423"/>
      <c r="KO34" s="423"/>
      <c r="KP34" s="423"/>
      <c r="KQ34" s="423"/>
      <c r="KR34" s="423"/>
      <c r="KS34" s="423"/>
      <c r="KT34" s="423"/>
      <c r="KU34" s="423"/>
      <c r="KV34" s="423"/>
      <c r="KW34" s="423"/>
      <c r="KX34" s="423"/>
      <c r="KY34" s="423"/>
      <c r="KZ34" s="423"/>
      <c r="LA34" s="423"/>
      <c r="LB34" s="423"/>
      <c r="LC34" s="423"/>
      <c r="LD34" s="423"/>
      <c r="LE34" s="423"/>
      <c r="LF34" s="423"/>
      <c r="LG34" s="423"/>
      <c r="LH34" s="423"/>
      <c r="LI34" s="423"/>
      <c r="LJ34" s="423"/>
      <c r="LK34" s="423"/>
      <c r="LL34" s="423"/>
      <c r="LM34" s="423"/>
      <c r="LN34" s="423"/>
      <c r="LO34" s="423"/>
      <c r="LP34" s="423"/>
      <c r="LQ34" s="423"/>
      <c r="LR34" s="423"/>
      <c r="LS34" s="423"/>
      <c r="LT34" s="423"/>
      <c r="LU34" s="423"/>
      <c r="LV34" s="423"/>
      <c r="LW34" s="423"/>
      <c r="LX34" s="423"/>
      <c r="LY34" s="423"/>
      <c r="LZ34" s="423"/>
      <c r="MA34" s="423"/>
      <c r="MB34" s="423"/>
      <c r="MC34" s="423"/>
      <c r="MD34" s="423"/>
      <c r="ME34" s="423"/>
      <c r="MF34" s="423"/>
      <c r="MG34" s="423"/>
      <c r="MH34" s="423"/>
      <c r="MI34" s="423"/>
      <c r="MJ34" s="423"/>
      <c r="MK34" s="423"/>
      <c r="ML34" s="423"/>
      <c r="MM34" s="423"/>
      <c r="MN34" s="423"/>
      <c r="MO34" s="423"/>
      <c r="MP34" s="423"/>
      <c r="MQ34" s="423"/>
      <c r="MR34" s="423"/>
      <c r="MS34" s="423"/>
      <c r="MT34" s="423"/>
      <c r="MU34" s="423"/>
      <c r="MV34" s="423"/>
      <c r="MW34" s="423"/>
      <c r="MX34" s="423"/>
      <c r="MY34" s="423"/>
      <c r="MZ34" s="423"/>
      <c r="NA34" s="423"/>
      <c r="NB34" s="423"/>
      <c r="NC34" s="423"/>
      <c r="ND34" s="423"/>
      <c r="NE34" s="423"/>
      <c r="NF34" s="423"/>
      <c r="NG34" s="423"/>
      <c r="NH34" s="423"/>
      <c r="NI34" s="423"/>
      <c r="NJ34" s="423"/>
      <c r="NK34" s="423"/>
      <c r="NL34" s="423"/>
      <c r="NM34" s="423"/>
      <c r="NN34" s="423"/>
      <c r="NO34" s="423"/>
      <c r="NP34" s="423"/>
      <c r="NQ34" s="423"/>
      <c r="NR34" s="423"/>
      <c r="NS34" s="423"/>
      <c r="NT34" s="423"/>
      <c r="NU34" s="423"/>
      <c r="NV34" s="423"/>
      <c r="NW34" s="423"/>
      <c r="NX34" s="423"/>
      <c r="NY34" s="423"/>
      <c r="NZ34" s="423"/>
      <c r="OA34" s="423"/>
      <c r="OB34" s="423"/>
      <c r="OC34" s="423"/>
      <c r="OD34" s="423"/>
      <c r="OE34" s="423"/>
      <c r="OF34" s="423"/>
      <c r="OG34" s="423"/>
      <c r="OH34" s="423"/>
      <c r="OI34" s="423"/>
      <c r="OJ34" s="423"/>
      <c r="OK34" s="423"/>
      <c r="OL34" s="423"/>
      <c r="OM34" s="423"/>
      <c r="ON34" s="423"/>
      <c r="OO34" s="423"/>
      <c r="OP34" s="423"/>
      <c r="OQ34" s="423"/>
      <c r="OR34" s="423"/>
      <c r="OS34" s="423"/>
      <c r="OT34" s="423"/>
      <c r="OU34" s="423"/>
      <c r="OV34" s="423"/>
      <c r="OW34" s="423"/>
      <c r="OX34" s="423"/>
      <c r="OY34" s="423"/>
      <c r="OZ34" s="423"/>
      <c r="PA34" s="423"/>
      <c r="PB34" s="423"/>
      <c r="PC34" s="423"/>
      <c r="PD34" s="423"/>
      <c r="PE34" s="423"/>
      <c r="PF34" s="423"/>
      <c r="PG34" s="423"/>
      <c r="PH34" s="423"/>
      <c r="PI34" s="423"/>
      <c r="PJ34" s="423"/>
      <c r="PK34" s="423"/>
      <c r="PL34" s="423"/>
      <c r="PM34" s="423"/>
      <c r="PN34" s="423"/>
      <c r="PO34" s="423"/>
      <c r="PP34" s="423"/>
      <c r="PQ34" s="423"/>
      <c r="PR34" s="423"/>
      <c r="PS34" s="423"/>
      <c r="PT34" s="423"/>
      <c r="PU34" s="423"/>
      <c r="PV34" s="423"/>
      <c r="PW34" s="423"/>
      <c r="PX34" s="423"/>
      <c r="PY34" s="423"/>
      <c r="PZ34" s="423"/>
      <c r="QA34" s="423"/>
      <c r="QB34" s="423"/>
      <c r="QC34" s="423"/>
      <c r="QD34" s="423"/>
      <c r="QE34" s="423"/>
      <c r="QF34" s="423"/>
      <c r="QG34" s="423"/>
      <c r="QH34" s="423"/>
      <c r="QI34" s="423"/>
      <c r="QJ34" s="423"/>
      <c r="QK34" s="423"/>
      <c r="QL34" s="423"/>
      <c r="QM34" s="423"/>
      <c r="QN34" s="423"/>
      <c r="QO34" s="423"/>
      <c r="QP34" s="423"/>
      <c r="QQ34" s="423"/>
      <c r="QR34" s="423"/>
      <c r="QS34" s="423"/>
      <c r="QT34" s="423"/>
      <c r="QU34" s="423"/>
      <c r="QV34" s="423"/>
      <c r="QW34" s="423"/>
      <c r="QX34" s="423"/>
      <c r="QY34" s="423"/>
      <c r="QZ34" s="423"/>
      <c r="RA34" s="423"/>
      <c r="RB34" s="423"/>
      <c r="RC34" s="423"/>
      <c r="RD34" s="423"/>
      <c r="RE34" s="423"/>
      <c r="RF34" s="423"/>
      <c r="RG34" s="423"/>
      <c r="RH34" s="423"/>
      <c r="RI34" s="423"/>
      <c r="RJ34" s="423"/>
      <c r="RK34" s="423"/>
      <c r="RL34" s="423"/>
      <c r="RM34" s="423"/>
      <c r="RN34" s="423"/>
      <c r="RO34" s="423"/>
      <c r="RP34" s="423"/>
      <c r="RQ34" s="423"/>
      <c r="RR34" s="423"/>
      <c r="RS34" s="423"/>
      <c r="RT34" s="423"/>
      <c r="RU34" s="423"/>
      <c r="RV34" s="423"/>
      <c r="RW34" s="423"/>
      <c r="RX34" s="423"/>
      <c r="RY34" s="423"/>
      <c r="RZ34" s="423"/>
      <c r="SA34" s="423"/>
      <c r="SB34" s="423"/>
      <c r="SC34" s="423"/>
      <c r="SD34" s="423"/>
      <c r="SE34" s="423"/>
      <c r="SF34" s="423"/>
      <c r="SG34" s="423"/>
      <c r="SH34" s="423"/>
      <c r="SI34" s="423"/>
      <c r="SJ34" s="423"/>
      <c r="SK34" s="423"/>
      <c r="SL34" s="423"/>
      <c r="SM34" s="423"/>
      <c r="SN34" s="423"/>
      <c r="SO34" s="423"/>
      <c r="SP34" s="423"/>
      <c r="SQ34" s="423"/>
      <c r="SR34" s="423"/>
      <c r="SS34" s="423"/>
      <c r="ST34" s="423"/>
      <c r="SU34" s="423"/>
      <c r="SV34" s="423"/>
      <c r="SW34" s="423"/>
      <c r="SX34" s="423"/>
      <c r="SY34" s="423"/>
      <c r="SZ34" s="423"/>
      <c r="TA34" s="423"/>
      <c r="TB34" s="423"/>
      <c r="TC34" s="423"/>
      <c r="TD34" s="423"/>
      <c r="TE34" s="423"/>
      <c r="TF34" s="423"/>
      <c r="TG34" s="423"/>
      <c r="TH34" s="423"/>
      <c r="TI34" s="423"/>
      <c r="TJ34" s="423"/>
      <c r="TK34" s="423"/>
      <c r="TL34" s="423"/>
      <c r="TM34" s="423"/>
      <c r="TN34" s="423"/>
      <c r="TO34" s="423"/>
      <c r="TP34" s="423"/>
      <c r="TQ34" s="423"/>
      <c r="TR34" s="423"/>
      <c r="TS34" s="423"/>
      <c r="TT34" s="423"/>
      <c r="TU34" s="423"/>
      <c r="TV34" s="423"/>
      <c r="TW34" s="423"/>
      <c r="TX34" s="423"/>
      <c r="TY34" s="423"/>
      <c r="TZ34" s="423"/>
      <c r="UA34" s="423"/>
      <c r="UB34" s="423"/>
      <c r="UC34" s="423"/>
      <c r="UD34" s="423"/>
      <c r="UE34" s="423"/>
      <c r="UF34" s="423"/>
      <c r="UG34" s="423"/>
      <c r="UH34" s="423"/>
      <c r="UI34" s="423"/>
      <c r="UJ34" s="423"/>
      <c r="UK34" s="423"/>
      <c r="UL34" s="423"/>
      <c r="UM34" s="423"/>
      <c r="UN34" s="423"/>
      <c r="UO34" s="423"/>
      <c r="UP34" s="423"/>
      <c r="UQ34" s="423"/>
      <c r="UR34" s="423"/>
      <c r="US34" s="423"/>
      <c r="UT34" s="423"/>
      <c r="UU34" s="423"/>
      <c r="UV34" s="423"/>
      <c r="UW34" s="423"/>
      <c r="UX34" s="423"/>
      <c r="UY34" s="423"/>
      <c r="UZ34" s="423"/>
      <c r="VA34" s="423"/>
      <c r="VB34" s="423"/>
      <c r="VC34" s="423"/>
      <c r="VD34" s="423"/>
      <c r="VE34" s="423"/>
      <c r="VF34" s="423"/>
      <c r="VG34" s="423"/>
      <c r="VH34" s="423"/>
      <c r="VI34" s="423"/>
      <c r="VJ34" s="423"/>
      <c r="VK34" s="423"/>
      <c r="VL34" s="423"/>
      <c r="VM34" s="423"/>
      <c r="VN34" s="423"/>
      <c r="VO34" s="423"/>
      <c r="VP34" s="423"/>
      <c r="VQ34" s="423"/>
      <c r="VR34" s="423"/>
      <c r="VS34" s="423"/>
      <c r="VT34" s="423"/>
      <c r="VU34" s="423"/>
      <c r="VV34" s="423"/>
      <c r="VW34" s="423"/>
      <c r="VX34" s="423"/>
      <c r="VY34" s="423"/>
      <c r="VZ34" s="423"/>
      <c r="WA34" s="423"/>
      <c r="WB34" s="423"/>
      <c r="WC34" s="423"/>
      <c r="WD34" s="423"/>
    </row>
    <row r="35" spans="1:602" s="424" customFormat="1" ht="15.75" x14ac:dyDescent="0.2">
      <c r="A35" s="435" t="s">
        <v>382</v>
      </c>
      <c r="B35" s="469" t="s">
        <v>381</v>
      </c>
      <c r="C35" s="434" t="s">
        <v>35</v>
      </c>
      <c r="D35" s="434">
        <v>310</v>
      </c>
      <c r="E35" s="434">
        <v>38.58</v>
      </c>
      <c r="F35" s="437">
        <f t="shared" si="0"/>
        <v>11959.8</v>
      </c>
      <c r="G35" s="434">
        <v>235.89</v>
      </c>
      <c r="H35" s="434">
        <v>9100.636199999999</v>
      </c>
      <c r="I35" s="422">
        <f>IF(F35=0,0,H35/F35)</f>
        <v>0.76093548387096765</v>
      </c>
      <c r="J35" s="423"/>
      <c r="K35" s="423"/>
      <c r="L35" s="423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  <c r="Y35" s="423"/>
      <c r="Z35" s="423"/>
      <c r="AA35" s="423"/>
      <c r="AB35" s="423"/>
      <c r="AC35" s="423"/>
      <c r="AD35" s="423"/>
      <c r="AE35" s="423"/>
      <c r="AF35" s="423"/>
      <c r="AG35" s="423"/>
      <c r="AH35" s="423"/>
      <c r="AI35" s="423"/>
      <c r="AJ35" s="423"/>
      <c r="AK35" s="423"/>
      <c r="AL35" s="423"/>
      <c r="AM35" s="423"/>
      <c r="AN35" s="423"/>
      <c r="AO35" s="423"/>
      <c r="AP35" s="423"/>
      <c r="AQ35" s="423"/>
      <c r="AR35" s="423"/>
      <c r="AS35" s="423"/>
      <c r="AT35" s="423"/>
      <c r="AU35" s="423"/>
      <c r="AV35" s="423"/>
      <c r="AW35" s="423"/>
      <c r="AX35" s="423"/>
      <c r="AY35" s="423"/>
      <c r="AZ35" s="423"/>
      <c r="BA35" s="423"/>
      <c r="BB35" s="423"/>
      <c r="BC35" s="423"/>
      <c r="BD35" s="423"/>
      <c r="BE35" s="423"/>
      <c r="BF35" s="423"/>
      <c r="BG35" s="423"/>
      <c r="BH35" s="423"/>
      <c r="BI35" s="423"/>
      <c r="BJ35" s="423"/>
      <c r="BK35" s="423"/>
      <c r="BL35" s="423"/>
      <c r="BM35" s="423"/>
      <c r="BN35" s="423"/>
      <c r="BO35" s="423"/>
      <c r="BP35" s="423"/>
      <c r="BQ35" s="423"/>
      <c r="BR35" s="423"/>
      <c r="BS35" s="423"/>
      <c r="BT35" s="423"/>
      <c r="BU35" s="423"/>
      <c r="BV35" s="423"/>
      <c r="BW35" s="423"/>
      <c r="BX35" s="423"/>
      <c r="BY35" s="423"/>
      <c r="BZ35" s="423"/>
      <c r="CA35" s="423"/>
      <c r="CB35" s="423"/>
      <c r="CC35" s="423"/>
      <c r="CD35" s="423"/>
      <c r="CE35" s="423"/>
      <c r="CF35" s="423"/>
      <c r="CG35" s="423"/>
      <c r="CH35" s="423"/>
      <c r="CI35" s="423"/>
      <c r="CJ35" s="423"/>
      <c r="CK35" s="423"/>
      <c r="CL35" s="423"/>
      <c r="CM35" s="423"/>
      <c r="CN35" s="423"/>
      <c r="CO35" s="423"/>
      <c r="CP35" s="423"/>
      <c r="CQ35" s="423"/>
      <c r="CR35" s="423"/>
      <c r="CS35" s="423"/>
      <c r="CT35" s="423"/>
      <c r="CU35" s="423"/>
      <c r="CV35" s="423"/>
      <c r="CW35" s="423"/>
      <c r="CX35" s="423"/>
      <c r="CY35" s="423"/>
      <c r="CZ35" s="423"/>
      <c r="DA35" s="423"/>
      <c r="DB35" s="423"/>
      <c r="DC35" s="423"/>
      <c r="DD35" s="423"/>
      <c r="DE35" s="423"/>
      <c r="DF35" s="423"/>
      <c r="DG35" s="423"/>
      <c r="DH35" s="423"/>
      <c r="DI35" s="423"/>
      <c r="DJ35" s="423"/>
      <c r="DK35" s="423"/>
      <c r="DL35" s="423"/>
      <c r="DM35" s="423"/>
      <c r="DN35" s="423"/>
      <c r="DO35" s="423"/>
      <c r="DP35" s="423"/>
      <c r="DQ35" s="423"/>
      <c r="DR35" s="423"/>
      <c r="DS35" s="423"/>
      <c r="DT35" s="423"/>
      <c r="DU35" s="423"/>
      <c r="DV35" s="423"/>
      <c r="DW35" s="423"/>
      <c r="DX35" s="423"/>
      <c r="DY35" s="423"/>
      <c r="DZ35" s="423"/>
      <c r="EA35" s="423"/>
      <c r="EB35" s="423"/>
      <c r="EC35" s="423"/>
      <c r="ED35" s="423"/>
      <c r="EE35" s="423"/>
      <c r="EF35" s="423"/>
      <c r="EG35" s="423"/>
      <c r="EH35" s="423"/>
      <c r="EI35" s="423"/>
      <c r="EJ35" s="423"/>
      <c r="EK35" s="423"/>
      <c r="EL35" s="423"/>
      <c r="EM35" s="423"/>
      <c r="EN35" s="423"/>
      <c r="EO35" s="423"/>
      <c r="EP35" s="423"/>
      <c r="EQ35" s="423"/>
      <c r="ER35" s="423"/>
      <c r="ES35" s="423"/>
      <c r="ET35" s="423"/>
      <c r="EU35" s="423"/>
      <c r="EV35" s="423"/>
      <c r="EW35" s="423"/>
      <c r="EX35" s="423"/>
      <c r="EY35" s="423"/>
      <c r="EZ35" s="423"/>
      <c r="FA35" s="423"/>
      <c r="FB35" s="423"/>
      <c r="FC35" s="423"/>
      <c r="FD35" s="423"/>
      <c r="FE35" s="423"/>
      <c r="FF35" s="423"/>
      <c r="FG35" s="423"/>
      <c r="FH35" s="423"/>
      <c r="FI35" s="423"/>
      <c r="FJ35" s="423"/>
      <c r="FK35" s="423"/>
      <c r="FL35" s="423"/>
      <c r="FM35" s="423"/>
      <c r="FN35" s="423"/>
      <c r="FO35" s="423"/>
      <c r="FP35" s="423"/>
      <c r="FQ35" s="423"/>
      <c r="FR35" s="423"/>
      <c r="FS35" s="423"/>
      <c r="FT35" s="423"/>
      <c r="FU35" s="423"/>
      <c r="FV35" s="423"/>
      <c r="FW35" s="423"/>
      <c r="FX35" s="423"/>
      <c r="FY35" s="423"/>
      <c r="FZ35" s="423"/>
      <c r="GA35" s="423"/>
      <c r="GB35" s="423"/>
      <c r="GC35" s="423"/>
      <c r="GD35" s="423"/>
      <c r="GE35" s="423"/>
      <c r="GF35" s="423"/>
      <c r="GG35" s="423"/>
      <c r="GH35" s="423"/>
      <c r="GI35" s="423"/>
      <c r="GJ35" s="423"/>
      <c r="GK35" s="423"/>
      <c r="GL35" s="423"/>
      <c r="GM35" s="423"/>
      <c r="GN35" s="423"/>
      <c r="GO35" s="423"/>
      <c r="GP35" s="423"/>
      <c r="GQ35" s="423"/>
      <c r="GR35" s="423"/>
      <c r="GS35" s="423"/>
      <c r="GT35" s="423"/>
      <c r="GU35" s="423"/>
      <c r="GV35" s="423"/>
      <c r="GW35" s="423"/>
      <c r="GX35" s="423"/>
      <c r="GY35" s="423"/>
      <c r="GZ35" s="423"/>
      <c r="HA35" s="423"/>
      <c r="HB35" s="423"/>
      <c r="HC35" s="423"/>
      <c r="HD35" s="423"/>
      <c r="HE35" s="423"/>
      <c r="HF35" s="423"/>
      <c r="HG35" s="423"/>
      <c r="HH35" s="423"/>
      <c r="HI35" s="423"/>
      <c r="HJ35" s="423"/>
      <c r="HK35" s="423"/>
      <c r="HL35" s="423"/>
      <c r="HM35" s="423"/>
      <c r="HN35" s="423"/>
      <c r="HO35" s="423"/>
      <c r="HP35" s="423"/>
      <c r="HQ35" s="423"/>
      <c r="HR35" s="423"/>
      <c r="HS35" s="423"/>
      <c r="HT35" s="423"/>
      <c r="HU35" s="423"/>
      <c r="HV35" s="423"/>
      <c r="HW35" s="423"/>
      <c r="HX35" s="423"/>
      <c r="HY35" s="423"/>
      <c r="HZ35" s="423"/>
      <c r="IA35" s="423"/>
      <c r="IB35" s="423"/>
      <c r="IC35" s="423"/>
      <c r="ID35" s="423"/>
      <c r="IE35" s="423"/>
      <c r="IF35" s="423"/>
      <c r="IG35" s="423"/>
      <c r="IH35" s="423"/>
      <c r="II35" s="423"/>
      <c r="IJ35" s="423"/>
      <c r="IK35" s="423"/>
      <c r="IL35" s="423"/>
      <c r="IM35" s="423"/>
      <c r="IN35" s="423"/>
      <c r="IO35" s="423"/>
      <c r="IP35" s="423"/>
      <c r="IQ35" s="423"/>
      <c r="IR35" s="423"/>
      <c r="IS35" s="423"/>
      <c r="IT35" s="423"/>
      <c r="IU35" s="423"/>
      <c r="IV35" s="423"/>
      <c r="IW35" s="423"/>
      <c r="IX35" s="423"/>
      <c r="IY35" s="423"/>
      <c r="IZ35" s="423"/>
      <c r="JA35" s="423"/>
      <c r="JB35" s="423"/>
      <c r="JC35" s="423"/>
      <c r="JD35" s="423"/>
      <c r="JE35" s="423"/>
      <c r="JF35" s="423"/>
      <c r="JG35" s="423"/>
      <c r="JH35" s="423"/>
      <c r="JI35" s="423"/>
      <c r="JJ35" s="423"/>
      <c r="JK35" s="423"/>
      <c r="JL35" s="423"/>
      <c r="JM35" s="423"/>
      <c r="JN35" s="423"/>
      <c r="JO35" s="423"/>
      <c r="JP35" s="423"/>
      <c r="JQ35" s="423"/>
      <c r="JR35" s="423"/>
      <c r="JS35" s="423"/>
      <c r="JT35" s="423"/>
      <c r="JU35" s="423"/>
      <c r="JV35" s="423"/>
      <c r="JW35" s="423"/>
      <c r="JX35" s="423"/>
      <c r="JY35" s="423"/>
      <c r="JZ35" s="423"/>
      <c r="KA35" s="423"/>
      <c r="KB35" s="423"/>
      <c r="KC35" s="423"/>
      <c r="KD35" s="423"/>
      <c r="KE35" s="423"/>
      <c r="KF35" s="423"/>
      <c r="KG35" s="423"/>
      <c r="KH35" s="423"/>
      <c r="KI35" s="423"/>
      <c r="KJ35" s="423"/>
      <c r="KK35" s="423"/>
      <c r="KL35" s="423"/>
      <c r="KM35" s="423"/>
      <c r="KN35" s="423"/>
      <c r="KO35" s="423"/>
      <c r="KP35" s="423"/>
      <c r="KQ35" s="423"/>
      <c r="KR35" s="423"/>
      <c r="KS35" s="423"/>
      <c r="KT35" s="423"/>
      <c r="KU35" s="423"/>
      <c r="KV35" s="423"/>
      <c r="KW35" s="423"/>
      <c r="KX35" s="423"/>
      <c r="KY35" s="423"/>
      <c r="KZ35" s="423"/>
      <c r="LA35" s="423"/>
      <c r="LB35" s="423"/>
      <c r="LC35" s="423"/>
      <c r="LD35" s="423"/>
      <c r="LE35" s="423"/>
      <c r="LF35" s="423"/>
      <c r="LG35" s="423"/>
      <c r="LH35" s="423"/>
      <c r="LI35" s="423"/>
      <c r="LJ35" s="423"/>
      <c r="LK35" s="423"/>
      <c r="LL35" s="423"/>
      <c r="LM35" s="423"/>
      <c r="LN35" s="423"/>
      <c r="LO35" s="423"/>
      <c r="LP35" s="423"/>
      <c r="LQ35" s="423"/>
      <c r="LR35" s="423"/>
      <c r="LS35" s="423"/>
      <c r="LT35" s="423"/>
      <c r="LU35" s="423"/>
      <c r="LV35" s="423"/>
      <c r="LW35" s="423"/>
      <c r="LX35" s="423"/>
      <c r="LY35" s="423"/>
      <c r="LZ35" s="423"/>
      <c r="MA35" s="423"/>
      <c r="MB35" s="423"/>
      <c r="MC35" s="423"/>
      <c r="MD35" s="423"/>
      <c r="ME35" s="423"/>
      <c r="MF35" s="423"/>
      <c r="MG35" s="423"/>
      <c r="MH35" s="423"/>
      <c r="MI35" s="423"/>
      <c r="MJ35" s="423"/>
      <c r="MK35" s="423"/>
      <c r="ML35" s="423"/>
      <c r="MM35" s="423"/>
      <c r="MN35" s="423"/>
      <c r="MO35" s="423"/>
      <c r="MP35" s="423"/>
      <c r="MQ35" s="423"/>
      <c r="MR35" s="423"/>
      <c r="MS35" s="423"/>
      <c r="MT35" s="423"/>
      <c r="MU35" s="423"/>
      <c r="MV35" s="423"/>
      <c r="MW35" s="423"/>
      <c r="MX35" s="423"/>
      <c r="MY35" s="423"/>
      <c r="MZ35" s="423"/>
      <c r="NA35" s="423"/>
      <c r="NB35" s="423"/>
      <c r="NC35" s="423"/>
      <c r="ND35" s="423"/>
      <c r="NE35" s="423"/>
      <c r="NF35" s="423"/>
      <c r="NG35" s="423"/>
      <c r="NH35" s="423"/>
      <c r="NI35" s="423"/>
      <c r="NJ35" s="423"/>
      <c r="NK35" s="423"/>
      <c r="NL35" s="423"/>
      <c r="NM35" s="423"/>
      <c r="NN35" s="423"/>
      <c r="NO35" s="423"/>
      <c r="NP35" s="423"/>
      <c r="NQ35" s="423"/>
      <c r="NR35" s="423"/>
      <c r="NS35" s="423"/>
      <c r="NT35" s="423"/>
      <c r="NU35" s="423"/>
      <c r="NV35" s="423"/>
      <c r="NW35" s="423"/>
      <c r="NX35" s="423"/>
      <c r="NY35" s="423"/>
      <c r="NZ35" s="423"/>
      <c r="OA35" s="423"/>
      <c r="OB35" s="423"/>
      <c r="OC35" s="423"/>
      <c r="OD35" s="423"/>
      <c r="OE35" s="423"/>
      <c r="OF35" s="423"/>
      <c r="OG35" s="423"/>
      <c r="OH35" s="423"/>
      <c r="OI35" s="423"/>
      <c r="OJ35" s="423"/>
      <c r="OK35" s="423"/>
      <c r="OL35" s="423"/>
      <c r="OM35" s="423"/>
      <c r="ON35" s="423"/>
      <c r="OO35" s="423"/>
      <c r="OP35" s="423"/>
      <c r="OQ35" s="423"/>
      <c r="OR35" s="423"/>
      <c r="OS35" s="423"/>
      <c r="OT35" s="423"/>
      <c r="OU35" s="423"/>
      <c r="OV35" s="423"/>
      <c r="OW35" s="423"/>
      <c r="OX35" s="423"/>
      <c r="OY35" s="423"/>
      <c r="OZ35" s="423"/>
      <c r="PA35" s="423"/>
      <c r="PB35" s="423"/>
      <c r="PC35" s="423"/>
      <c r="PD35" s="423"/>
      <c r="PE35" s="423"/>
      <c r="PF35" s="423"/>
      <c r="PG35" s="423"/>
      <c r="PH35" s="423"/>
      <c r="PI35" s="423"/>
      <c r="PJ35" s="423"/>
      <c r="PK35" s="423"/>
      <c r="PL35" s="423"/>
      <c r="PM35" s="423"/>
      <c r="PN35" s="423"/>
      <c r="PO35" s="423"/>
      <c r="PP35" s="423"/>
      <c r="PQ35" s="423"/>
      <c r="PR35" s="423"/>
      <c r="PS35" s="423"/>
      <c r="PT35" s="423"/>
      <c r="PU35" s="423"/>
      <c r="PV35" s="423"/>
      <c r="PW35" s="423"/>
      <c r="PX35" s="423"/>
      <c r="PY35" s="423"/>
      <c r="PZ35" s="423"/>
      <c r="QA35" s="423"/>
      <c r="QB35" s="423"/>
      <c r="QC35" s="423"/>
      <c r="QD35" s="423"/>
      <c r="QE35" s="423"/>
      <c r="QF35" s="423"/>
      <c r="QG35" s="423"/>
      <c r="QH35" s="423"/>
      <c r="QI35" s="423"/>
      <c r="QJ35" s="423"/>
      <c r="QK35" s="423"/>
      <c r="QL35" s="423"/>
      <c r="QM35" s="423"/>
      <c r="QN35" s="423"/>
      <c r="QO35" s="423"/>
      <c r="QP35" s="423"/>
      <c r="QQ35" s="423"/>
      <c r="QR35" s="423"/>
      <c r="QS35" s="423"/>
      <c r="QT35" s="423"/>
      <c r="QU35" s="423"/>
      <c r="QV35" s="423"/>
      <c r="QW35" s="423"/>
      <c r="QX35" s="423"/>
      <c r="QY35" s="423"/>
      <c r="QZ35" s="423"/>
      <c r="RA35" s="423"/>
      <c r="RB35" s="423"/>
      <c r="RC35" s="423"/>
      <c r="RD35" s="423"/>
      <c r="RE35" s="423"/>
      <c r="RF35" s="423"/>
      <c r="RG35" s="423"/>
      <c r="RH35" s="423"/>
      <c r="RI35" s="423"/>
      <c r="RJ35" s="423"/>
      <c r="RK35" s="423"/>
      <c r="RL35" s="423"/>
      <c r="RM35" s="423"/>
      <c r="RN35" s="423"/>
      <c r="RO35" s="423"/>
      <c r="RP35" s="423"/>
      <c r="RQ35" s="423"/>
      <c r="RR35" s="423"/>
      <c r="RS35" s="423"/>
      <c r="RT35" s="423"/>
      <c r="RU35" s="423"/>
      <c r="RV35" s="423"/>
      <c r="RW35" s="423"/>
      <c r="RX35" s="423"/>
      <c r="RY35" s="423"/>
      <c r="RZ35" s="423"/>
      <c r="SA35" s="423"/>
      <c r="SB35" s="423"/>
      <c r="SC35" s="423"/>
      <c r="SD35" s="423"/>
      <c r="SE35" s="423"/>
      <c r="SF35" s="423"/>
      <c r="SG35" s="423"/>
      <c r="SH35" s="423"/>
      <c r="SI35" s="423"/>
      <c r="SJ35" s="423"/>
      <c r="SK35" s="423"/>
      <c r="SL35" s="423"/>
      <c r="SM35" s="423"/>
      <c r="SN35" s="423"/>
      <c r="SO35" s="423"/>
      <c r="SP35" s="423"/>
      <c r="SQ35" s="423"/>
      <c r="SR35" s="423"/>
      <c r="SS35" s="423"/>
      <c r="ST35" s="423"/>
      <c r="SU35" s="423"/>
      <c r="SV35" s="423"/>
      <c r="SW35" s="423"/>
      <c r="SX35" s="423"/>
      <c r="SY35" s="423"/>
      <c r="SZ35" s="423"/>
      <c r="TA35" s="423"/>
      <c r="TB35" s="423"/>
      <c r="TC35" s="423"/>
      <c r="TD35" s="423"/>
      <c r="TE35" s="423"/>
      <c r="TF35" s="423"/>
      <c r="TG35" s="423"/>
      <c r="TH35" s="423"/>
      <c r="TI35" s="423"/>
      <c r="TJ35" s="423"/>
      <c r="TK35" s="423"/>
      <c r="TL35" s="423"/>
      <c r="TM35" s="423"/>
      <c r="TN35" s="423"/>
      <c r="TO35" s="423"/>
      <c r="TP35" s="423"/>
      <c r="TQ35" s="423"/>
      <c r="TR35" s="423"/>
      <c r="TS35" s="423"/>
      <c r="TT35" s="423"/>
      <c r="TU35" s="423"/>
      <c r="TV35" s="423"/>
      <c r="TW35" s="423"/>
      <c r="TX35" s="423"/>
      <c r="TY35" s="423"/>
      <c r="TZ35" s="423"/>
      <c r="UA35" s="423"/>
      <c r="UB35" s="423"/>
      <c r="UC35" s="423"/>
      <c r="UD35" s="423"/>
      <c r="UE35" s="423"/>
      <c r="UF35" s="423"/>
      <c r="UG35" s="423"/>
      <c r="UH35" s="423"/>
      <c r="UI35" s="423"/>
      <c r="UJ35" s="423"/>
      <c r="UK35" s="423"/>
      <c r="UL35" s="423"/>
      <c r="UM35" s="423"/>
      <c r="UN35" s="423"/>
      <c r="UO35" s="423"/>
      <c r="UP35" s="423"/>
      <c r="UQ35" s="423"/>
      <c r="UR35" s="423"/>
      <c r="US35" s="423"/>
      <c r="UT35" s="423"/>
      <c r="UU35" s="423"/>
      <c r="UV35" s="423"/>
      <c r="UW35" s="423"/>
      <c r="UX35" s="423"/>
      <c r="UY35" s="423"/>
      <c r="UZ35" s="423"/>
      <c r="VA35" s="423"/>
      <c r="VB35" s="423"/>
      <c r="VC35" s="423"/>
      <c r="VD35" s="423"/>
      <c r="VE35" s="423"/>
      <c r="VF35" s="423"/>
      <c r="VG35" s="423"/>
      <c r="VH35" s="423"/>
      <c r="VI35" s="423"/>
      <c r="VJ35" s="423"/>
      <c r="VK35" s="423"/>
      <c r="VL35" s="423"/>
      <c r="VM35" s="423"/>
      <c r="VN35" s="423"/>
      <c r="VO35" s="423"/>
      <c r="VP35" s="423"/>
      <c r="VQ35" s="423"/>
      <c r="VR35" s="423"/>
      <c r="VS35" s="423"/>
      <c r="VT35" s="423"/>
      <c r="VU35" s="423"/>
      <c r="VV35" s="423"/>
      <c r="VW35" s="423"/>
      <c r="VX35" s="423"/>
      <c r="VY35" s="423"/>
      <c r="VZ35" s="423"/>
      <c r="WA35" s="423"/>
      <c r="WB35" s="423"/>
      <c r="WC35" s="423"/>
      <c r="WD35" s="423"/>
    </row>
    <row r="36" spans="1:602" ht="30" x14ac:dyDescent="0.2">
      <c r="A36" s="435" t="s">
        <v>384</v>
      </c>
      <c r="B36" s="469" t="s">
        <v>383</v>
      </c>
      <c r="C36" s="434" t="s">
        <v>23</v>
      </c>
      <c r="D36" s="434">
        <v>255</v>
      </c>
      <c r="E36" s="434">
        <v>10.93</v>
      </c>
      <c r="F36" s="437">
        <f t="shared" si="0"/>
        <v>2787.15</v>
      </c>
      <c r="G36" s="434">
        <v>255</v>
      </c>
      <c r="H36" s="434">
        <v>2787.15</v>
      </c>
      <c r="I36" s="422">
        <f>IF(F36=0,0,H36/F36)</f>
        <v>1</v>
      </c>
    </row>
    <row r="37" spans="1:602" s="414" customFormat="1" ht="30" x14ac:dyDescent="0.2">
      <c r="A37" s="435" t="s">
        <v>386</v>
      </c>
      <c r="B37" s="469" t="s">
        <v>500</v>
      </c>
      <c r="C37" s="434" t="s">
        <v>35</v>
      </c>
      <c r="D37" s="434">
        <v>450</v>
      </c>
      <c r="E37" s="434">
        <v>3.78</v>
      </c>
      <c r="F37" s="437">
        <f t="shared" si="0"/>
        <v>1701</v>
      </c>
      <c r="G37" s="434">
        <v>449.99999999999983</v>
      </c>
      <c r="H37" s="434">
        <v>1700.9999999999993</v>
      </c>
      <c r="I37" s="422">
        <f>IF(F37=0,0,H37/F37)</f>
        <v>0.99999999999999956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  <c r="AC37" s="386"/>
      <c r="AD37" s="386"/>
      <c r="AE37" s="386"/>
      <c r="AF37" s="386"/>
      <c r="AG37" s="386"/>
      <c r="AH37" s="386"/>
      <c r="AI37" s="386"/>
      <c r="AJ37" s="386"/>
      <c r="AK37" s="386"/>
      <c r="AL37" s="386"/>
      <c r="AM37" s="386"/>
      <c r="AN37" s="386"/>
      <c r="AO37" s="386"/>
      <c r="AP37" s="386"/>
      <c r="AQ37" s="386"/>
      <c r="AR37" s="386"/>
      <c r="AS37" s="386"/>
      <c r="AT37" s="386"/>
      <c r="AU37" s="386"/>
      <c r="AV37" s="386"/>
      <c r="AW37" s="386"/>
      <c r="AX37" s="386"/>
      <c r="AY37" s="386"/>
      <c r="AZ37" s="386"/>
      <c r="BA37" s="386"/>
      <c r="BB37" s="386"/>
      <c r="BC37" s="386"/>
      <c r="BD37" s="386"/>
      <c r="BE37" s="386"/>
      <c r="BF37" s="386"/>
      <c r="BG37" s="386"/>
      <c r="BH37" s="386"/>
      <c r="BI37" s="386"/>
      <c r="BJ37" s="386"/>
      <c r="BK37" s="386"/>
      <c r="BL37" s="386"/>
      <c r="BM37" s="386"/>
      <c r="BN37" s="386"/>
      <c r="BO37" s="386"/>
      <c r="BP37" s="386"/>
      <c r="BQ37" s="386"/>
      <c r="BR37" s="386"/>
      <c r="BS37" s="386"/>
      <c r="BT37" s="386"/>
      <c r="BU37" s="386"/>
      <c r="BV37" s="386"/>
      <c r="BW37" s="386"/>
      <c r="BX37" s="386"/>
      <c r="BY37" s="386"/>
      <c r="BZ37" s="386"/>
      <c r="CA37" s="386"/>
      <c r="CB37" s="386"/>
      <c r="CC37" s="386"/>
      <c r="CD37" s="386"/>
      <c r="CE37" s="386"/>
      <c r="CF37" s="386"/>
      <c r="CG37" s="386"/>
      <c r="CH37" s="386"/>
      <c r="CI37" s="386"/>
      <c r="CJ37" s="386"/>
      <c r="CK37" s="386"/>
      <c r="CL37" s="386"/>
      <c r="CM37" s="386"/>
      <c r="CN37" s="386"/>
      <c r="CO37" s="386"/>
      <c r="CP37" s="386"/>
      <c r="CQ37" s="386"/>
      <c r="CR37" s="386"/>
      <c r="CS37" s="386"/>
      <c r="CT37" s="386"/>
      <c r="CU37" s="386"/>
      <c r="CV37" s="386"/>
      <c r="CW37" s="386"/>
      <c r="CX37" s="386"/>
      <c r="CY37" s="386"/>
      <c r="CZ37" s="386"/>
      <c r="DA37" s="386"/>
      <c r="DB37" s="386"/>
      <c r="DC37" s="386"/>
      <c r="DD37" s="386"/>
      <c r="DE37" s="386"/>
      <c r="DF37" s="386"/>
      <c r="DG37" s="386"/>
      <c r="DH37" s="386"/>
      <c r="DI37" s="386"/>
      <c r="DJ37" s="386"/>
      <c r="DK37" s="386"/>
      <c r="DL37" s="386"/>
      <c r="DM37" s="386"/>
      <c r="DN37" s="386"/>
      <c r="DO37" s="386"/>
      <c r="DP37" s="386"/>
      <c r="DQ37" s="386"/>
      <c r="DR37" s="386"/>
      <c r="DS37" s="386"/>
      <c r="DT37" s="386"/>
      <c r="DU37" s="386"/>
      <c r="DV37" s="386"/>
      <c r="DW37" s="386"/>
      <c r="DX37" s="386"/>
      <c r="DY37" s="386"/>
      <c r="DZ37" s="386"/>
      <c r="EA37" s="386"/>
      <c r="EB37" s="386"/>
      <c r="EC37" s="386"/>
      <c r="ED37" s="386"/>
      <c r="EE37" s="386"/>
      <c r="EF37" s="386"/>
      <c r="EG37" s="386"/>
      <c r="EH37" s="386"/>
      <c r="EI37" s="386"/>
      <c r="EJ37" s="386"/>
      <c r="EK37" s="386"/>
      <c r="EL37" s="386"/>
      <c r="EM37" s="386"/>
      <c r="EN37" s="386"/>
      <c r="EO37" s="386"/>
      <c r="EP37" s="386"/>
      <c r="EQ37" s="386"/>
      <c r="ER37" s="386"/>
      <c r="ES37" s="386"/>
      <c r="ET37" s="386"/>
      <c r="EU37" s="386"/>
      <c r="EV37" s="386"/>
      <c r="EW37" s="386"/>
      <c r="EX37" s="386"/>
      <c r="EY37" s="386"/>
      <c r="EZ37" s="386"/>
      <c r="FA37" s="386"/>
      <c r="FB37" s="386"/>
      <c r="FC37" s="386"/>
      <c r="FD37" s="386"/>
      <c r="FE37" s="386"/>
      <c r="FF37" s="386"/>
      <c r="FG37" s="386"/>
      <c r="FH37" s="386"/>
      <c r="FI37" s="386"/>
      <c r="FJ37" s="386"/>
      <c r="FK37" s="386"/>
      <c r="FL37" s="386"/>
      <c r="FM37" s="386"/>
      <c r="FN37" s="386"/>
      <c r="FO37" s="386"/>
      <c r="FP37" s="386"/>
      <c r="FQ37" s="386"/>
      <c r="FR37" s="386"/>
      <c r="FS37" s="386"/>
      <c r="FT37" s="386"/>
      <c r="FU37" s="386"/>
      <c r="FV37" s="386"/>
      <c r="FW37" s="386"/>
      <c r="FX37" s="386"/>
      <c r="FY37" s="386"/>
      <c r="FZ37" s="386"/>
      <c r="GA37" s="386"/>
      <c r="GB37" s="386"/>
      <c r="GC37" s="386"/>
      <c r="GD37" s="386"/>
      <c r="GE37" s="386"/>
      <c r="GF37" s="386"/>
      <c r="GG37" s="386"/>
      <c r="GH37" s="386"/>
      <c r="GI37" s="386"/>
      <c r="GJ37" s="386"/>
      <c r="GK37" s="386"/>
      <c r="GL37" s="386"/>
      <c r="GM37" s="386"/>
      <c r="GN37" s="386"/>
      <c r="GO37" s="386"/>
      <c r="GP37" s="386"/>
      <c r="GQ37" s="386"/>
      <c r="GR37" s="386"/>
      <c r="GS37" s="386"/>
      <c r="GT37" s="386"/>
      <c r="GU37" s="386"/>
      <c r="GV37" s="386"/>
      <c r="GW37" s="386"/>
      <c r="GX37" s="386"/>
      <c r="GY37" s="386"/>
      <c r="GZ37" s="386"/>
      <c r="HA37" s="386"/>
      <c r="HB37" s="386"/>
      <c r="HC37" s="386"/>
      <c r="HD37" s="386"/>
      <c r="HE37" s="386"/>
      <c r="HF37" s="386"/>
      <c r="HG37" s="386"/>
      <c r="HH37" s="386"/>
      <c r="HI37" s="386"/>
      <c r="HJ37" s="386"/>
      <c r="HK37" s="386"/>
      <c r="HL37" s="386"/>
      <c r="HM37" s="386"/>
      <c r="HN37" s="386"/>
      <c r="HO37" s="386"/>
      <c r="HP37" s="386"/>
      <c r="HQ37" s="386"/>
      <c r="HR37" s="386"/>
      <c r="HS37" s="386"/>
      <c r="HT37" s="386"/>
      <c r="HU37" s="386"/>
      <c r="HV37" s="386"/>
      <c r="HW37" s="386"/>
      <c r="HX37" s="386"/>
      <c r="HY37" s="386"/>
      <c r="HZ37" s="386"/>
      <c r="IA37" s="386"/>
      <c r="IB37" s="386"/>
      <c r="IC37" s="386"/>
      <c r="ID37" s="386"/>
      <c r="IE37" s="386"/>
      <c r="IF37" s="386"/>
      <c r="IG37" s="386"/>
      <c r="IH37" s="386"/>
      <c r="II37" s="386"/>
      <c r="IJ37" s="386"/>
      <c r="IK37" s="386"/>
      <c r="IL37" s="386"/>
      <c r="IM37" s="386"/>
      <c r="IN37" s="386"/>
      <c r="IO37" s="386"/>
      <c r="IP37" s="386"/>
      <c r="IQ37" s="386"/>
      <c r="IR37" s="386"/>
      <c r="IS37" s="386"/>
      <c r="IT37" s="386"/>
      <c r="IU37" s="386"/>
      <c r="IV37" s="386"/>
      <c r="IW37" s="386"/>
      <c r="IX37" s="386"/>
      <c r="IY37" s="386"/>
      <c r="IZ37" s="386"/>
      <c r="JA37" s="386"/>
      <c r="JB37" s="386"/>
      <c r="JC37" s="386"/>
      <c r="JD37" s="386"/>
      <c r="JE37" s="386"/>
      <c r="JF37" s="386"/>
      <c r="JG37" s="386"/>
      <c r="JH37" s="386"/>
      <c r="JI37" s="386"/>
      <c r="JJ37" s="386"/>
      <c r="JK37" s="386"/>
      <c r="JL37" s="386"/>
      <c r="JM37" s="386"/>
      <c r="JN37" s="386"/>
      <c r="JO37" s="386"/>
      <c r="JP37" s="386"/>
      <c r="JQ37" s="386"/>
      <c r="JR37" s="386"/>
      <c r="JS37" s="386"/>
      <c r="JT37" s="386"/>
      <c r="JU37" s="386"/>
      <c r="JV37" s="386"/>
      <c r="JW37" s="386"/>
      <c r="JX37" s="386"/>
      <c r="JY37" s="386"/>
      <c r="JZ37" s="386"/>
      <c r="KA37" s="386"/>
      <c r="KB37" s="386"/>
      <c r="KC37" s="386"/>
      <c r="KD37" s="386"/>
      <c r="KE37" s="386"/>
      <c r="KF37" s="386"/>
      <c r="KG37" s="386"/>
      <c r="KH37" s="386"/>
      <c r="KI37" s="386"/>
      <c r="KJ37" s="386"/>
      <c r="KK37" s="386"/>
      <c r="KL37" s="386"/>
      <c r="KM37" s="386"/>
      <c r="KN37" s="386"/>
      <c r="KO37" s="386"/>
      <c r="KP37" s="386"/>
      <c r="KQ37" s="386"/>
      <c r="KR37" s="386"/>
      <c r="KS37" s="386"/>
      <c r="KT37" s="386"/>
      <c r="KU37" s="386"/>
      <c r="KV37" s="386"/>
      <c r="KW37" s="386"/>
      <c r="KX37" s="386"/>
      <c r="KY37" s="386"/>
      <c r="KZ37" s="386"/>
      <c r="LA37" s="386"/>
      <c r="LB37" s="386"/>
      <c r="LC37" s="386"/>
      <c r="LD37" s="386"/>
      <c r="LE37" s="386"/>
      <c r="LF37" s="386"/>
      <c r="LG37" s="386"/>
      <c r="LH37" s="386"/>
      <c r="LI37" s="386"/>
      <c r="LJ37" s="386"/>
      <c r="LK37" s="386"/>
      <c r="LL37" s="386"/>
      <c r="LM37" s="386"/>
      <c r="LN37" s="386"/>
      <c r="LO37" s="386"/>
      <c r="LP37" s="386"/>
      <c r="LQ37" s="386"/>
      <c r="LR37" s="386"/>
      <c r="LS37" s="386"/>
      <c r="LT37" s="386"/>
      <c r="LU37" s="386"/>
      <c r="LV37" s="386"/>
      <c r="LW37" s="386"/>
      <c r="LX37" s="386"/>
      <c r="LY37" s="386"/>
      <c r="LZ37" s="386"/>
      <c r="MA37" s="386"/>
      <c r="MB37" s="386"/>
      <c r="MC37" s="386"/>
      <c r="MD37" s="386"/>
      <c r="ME37" s="386"/>
      <c r="MF37" s="386"/>
      <c r="MG37" s="386"/>
      <c r="MH37" s="386"/>
      <c r="MI37" s="386"/>
      <c r="MJ37" s="386"/>
      <c r="MK37" s="386"/>
      <c r="ML37" s="386"/>
      <c r="MM37" s="386"/>
      <c r="MN37" s="386"/>
      <c r="MO37" s="386"/>
      <c r="MP37" s="386"/>
      <c r="MQ37" s="386"/>
      <c r="MR37" s="386"/>
      <c r="MS37" s="386"/>
      <c r="MT37" s="386"/>
      <c r="MU37" s="386"/>
      <c r="MV37" s="386"/>
      <c r="MW37" s="386"/>
      <c r="MX37" s="386"/>
      <c r="MY37" s="386"/>
      <c r="MZ37" s="386"/>
      <c r="NA37" s="386"/>
      <c r="NB37" s="386"/>
      <c r="NC37" s="386"/>
      <c r="ND37" s="386"/>
      <c r="NE37" s="386"/>
      <c r="NF37" s="386"/>
      <c r="NG37" s="386"/>
      <c r="NH37" s="386"/>
      <c r="NI37" s="386"/>
      <c r="NJ37" s="386"/>
      <c r="NK37" s="386"/>
      <c r="NL37" s="386"/>
      <c r="NM37" s="386"/>
      <c r="NN37" s="386"/>
      <c r="NO37" s="386"/>
      <c r="NP37" s="386"/>
      <c r="NQ37" s="386"/>
      <c r="NR37" s="386"/>
      <c r="NS37" s="386"/>
      <c r="NT37" s="386"/>
      <c r="NU37" s="386"/>
      <c r="NV37" s="386"/>
      <c r="NW37" s="386"/>
      <c r="NX37" s="386"/>
      <c r="NY37" s="386"/>
      <c r="NZ37" s="386"/>
      <c r="OA37" s="386"/>
      <c r="OB37" s="386"/>
      <c r="OC37" s="386"/>
      <c r="OD37" s="386"/>
      <c r="OE37" s="386"/>
      <c r="OF37" s="386"/>
      <c r="OG37" s="386"/>
      <c r="OH37" s="386"/>
      <c r="OI37" s="386"/>
      <c r="OJ37" s="386"/>
      <c r="OK37" s="386"/>
      <c r="OL37" s="386"/>
      <c r="OM37" s="386"/>
      <c r="ON37" s="386"/>
      <c r="OO37" s="386"/>
      <c r="OP37" s="386"/>
      <c r="OQ37" s="386"/>
      <c r="OR37" s="386"/>
      <c r="OS37" s="386"/>
      <c r="OT37" s="386"/>
      <c r="OU37" s="386"/>
      <c r="OV37" s="386"/>
      <c r="OW37" s="386"/>
      <c r="OX37" s="386"/>
      <c r="OY37" s="386"/>
      <c r="OZ37" s="386"/>
      <c r="PA37" s="386"/>
      <c r="PB37" s="386"/>
      <c r="PC37" s="386"/>
      <c r="PD37" s="386"/>
      <c r="PE37" s="386"/>
      <c r="PF37" s="386"/>
      <c r="PG37" s="386"/>
      <c r="PH37" s="386"/>
      <c r="PI37" s="386"/>
      <c r="PJ37" s="386"/>
      <c r="PK37" s="386"/>
      <c r="PL37" s="386"/>
      <c r="PM37" s="386"/>
      <c r="PN37" s="386"/>
      <c r="PO37" s="386"/>
      <c r="PP37" s="386"/>
      <c r="PQ37" s="386"/>
      <c r="PR37" s="386"/>
      <c r="PS37" s="386"/>
      <c r="PT37" s="386"/>
      <c r="PU37" s="386"/>
      <c r="PV37" s="386"/>
      <c r="PW37" s="386"/>
      <c r="PX37" s="386"/>
      <c r="PY37" s="386"/>
      <c r="PZ37" s="386"/>
      <c r="QA37" s="386"/>
      <c r="QB37" s="386"/>
      <c r="QC37" s="386"/>
      <c r="QD37" s="386"/>
      <c r="QE37" s="386"/>
      <c r="QF37" s="386"/>
      <c r="QG37" s="386"/>
      <c r="QH37" s="386"/>
      <c r="QI37" s="386"/>
      <c r="QJ37" s="386"/>
      <c r="QK37" s="386"/>
      <c r="QL37" s="386"/>
      <c r="QM37" s="386"/>
      <c r="QN37" s="386"/>
      <c r="QO37" s="386"/>
      <c r="QP37" s="386"/>
      <c r="QQ37" s="386"/>
      <c r="QR37" s="386"/>
      <c r="QS37" s="386"/>
      <c r="QT37" s="386"/>
      <c r="QU37" s="386"/>
      <c r="QV37" s="386"/>
      <c r="QW37" s="386"/>
      <c r="QX37" s="386"/>
      <c r="QY37" s="386"/>
      <c r="QZ37" s="386"/>
      <c r="RA37" s="386"/>
      <c r="RB37" s="386"/>
      <c r="RC37" s="386"/>
      <c r="RD37" s="386"/>
      <c r="RE37" s="386"/>
      <c r="RF37" s="386"/>
      <c r="RG37" s="386"/>
      <c r="RH37" s="386"/>
      <c r="RI37" s="386"/>
      <c r="RJ37" s="386"/>
      <c r="RK37" s="386"/>
      <c r="RL37" s="386"/>
      <c r="RM37" s="386"/>
      <c r="RN37" s="386"/>
      <c r="RO37" s="386"/>
      <c r="RP37" s="386"/>
      <c r="RQ37" s="386"/>
      <c r="RR37" s="386"/>
      <c r="RS37" s="386"/>
      <c r="RT37" s="386"/>
      <c r="RU37" s="386"/>
      <c r="RV37" s="386"/>
      <c r="RW37" s="386"/>
      <c r="RX37" s="386"/>
      <c r="RY37" s="386"/>
      <c r="RZ37" s="386"/>
      <c r="SA37" s="386"/>
      <c r="SB37" s="386"/>
      <c r="SC37" s="386"/>
      <c r="SD37" s="386"/>
      <c r="SE37" s="386"/>
      <c r="SF37" s="386"/>
      <c r="SG37" s="386"/>
      <c r="SH37" s="386"/>
      <c r="SI37" s="386"/>
      <c r="SJ37" s="386"/>
      <c r="SK37" s="386"/>
      <c r="SL37" s="386"/>
      <c r="SM37" s="386"/>
      <c r="SN37" s="386"/>
      <c r="SO37" s="386"/>
      <c r="SP37" s="386"/>
      <c r="SQ37" s="386"/>
      <c r="SR37" s="386"/>
      <c r="SS37" s="386"/>
      <c r="ST37" s="386"/>
      <c r="SU37" s="386"/>
      <c r="SV37" s="386"/>
      <c r="SW37" s="386"/>
      <c r="SX37" s="386"/>
      <c r="SY37" s="386"/>
      <c r="SZ37" s="386"/>
      <c r="TA37" s="386"/>
      <c r="TB37" s="386"/>
      <c r="TC37" s="386"/>
      <c r="TD37" s="386"/>
      <c r="TE37" s="386"/>
      <c r="TF37" s="386"/>
      <c r="TG37" s="386"/>
      <c r="TH37" s="386"/>
      <c r="TI37" s="386"/>
      <c r="TJ37" s="386"/>
      <c r="TK37" s="386"/>
      <c r="TL37" s="386"/>
      <c r="TM37" s="386"/>
      <c r="TN37" s="386"/>
      <c r="TO37" s="386"/>
      <c r="TP37" s="386"/>
      <c r="TQ37" s="386"/>
      <c r="TR37" s="386"/>
      <c r="TS37" s="386"/>
      <c r="TT37" s="386"/>
      <c r="TU37" s="386"/>
      <c r="TV37" s="386"/>
      <c r="TW37" s="386"/>
      <c r="TX37" s="386"/>
      <c r="TY37" s="386"/>
      <c r="TZ37" s="386"/>
      <c r="UA37" s="386"/>
      <c r="UB37" s="386"/>
      <c r="UC37" s="386"/>
      <c r="UD37" s="386"/>
      <c r="UE37" s="386"/>
      <c r="UF37" s="386"/>
      <c r="UG37" s="386"/>
      <c r="UH37" s="386"/>
      <c r="UI37" s="386"/>
      <c r="UJ37" s="386"/>
      <c r="UK37" s="386"/>
      <c r="UL37" s="386"/>
      <c r="UM37" s="386"/>
      <c r="UN37" s="386"/>
      <c r="UO37" s="386"/>
      <c r="UP37" s="386"/>
      <c r="UQ37" s="386"/>
      <c r="UR37" s="386"/>
      <c r="US37" s="386"/>
      <c r="UT37" s="386"/>
      <c r="UU37" s="386"/>
      <c r="UV37" s="386"/>
      <c r="UW37" s="386"/>
      <c r="UX37" s="386"/>
      <c r="UY37" s="386"/>
      <c r="UZ37" s="386"/>
      <c r="VA37" s="386"/>
      <c r="VB37" s="386"/>
      <c r="VC37" s="386"/>
      <c r="VD37" s="386"/>
      <c r="VE37" s="386"/>
      <c r="VF37" s="386"/>
      <c r="VG37" s="386"/>
      <c r="VH37" s="386"/>
      <c r="VI37" s="386"/>
      <c r="VJ37" s="386"/>
      <c r="VK37" s="386"/>
      <c r="VL37" s="386"/>
      <c r="VM37" s="386"/>
      <c r="VN37" s="386"/>
      <c r="VO37" s="386"/>
      <c r="VP37" s="386"/>
      <c r="VQ37" s="386"/>
      <c r="VR37" s="386"/>
      <c r="VS37" s="386"/>
      <c r="VT37" s="386"/>
      <c r="VU37" s="386"/>
      <c r="VV37" s="386"/>
      <c r="VW37" s="386"/>
      <c r="VX37" s="386"/>
      <c r="VY37" s="386"/>
      <c r="VZ37" s="386"/>
      <c r="WA37" s="386"/>
      <c r="WB37" s="386"/>
      <c r="WC37" s="386"/>
      <c r="WD37" s="386"/>
    </row>
    <row r="38" spans="1:602" s="414" customFormat="1" ht="15.75" x14ac:dyDescent="0.2">
      <c r="A38" s="435" t="s">
        <v>388</v>
      </c>
      <c r="B38" s="469" t="s">
        <v>501</v>
      </c>
      <c r="C38" s="434" t="s">
        <v>35</v>
      </c>
      <c r="D38" s="434">
        <v>18</v>
      </c>
      <c r="E38" s="434">
        <v>6.71</v>
      </c>
      <c r="F38" s="437">
        <f t="shared" si="0"/>
        <v>120.78</v>
      </c>
      <c r="G38" s="434">
        <v>18</v>
      </c>
      <c r="H38" s="434">
        <v>120.78</v>
      </c>
      <c r="I38" s="422">
        <f>IF(F38=0,0,H38/F38)</f>
        <v>1</v>
      </c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386"/>
      <c r="CQ38" s="38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386"/>
      <c r="GR38" s="386"/>
      <c r="GS38" s="386"/>
      <c r="GT38" s="386"/>
      <c r="GU38" s="386"/>
      <c r="GV38" s="386"/>
      <c r="GW38" s="386"/>
      <c r="GX38" s="386"/>
      <c r="GY38" s="386"/>
      <c r="GZ38" s="386"/>
      <c r="HA38" s="386"/>
      <c r="HB38" s="386"/>
      <c r="HC38" s="386"/>
      <c r="HD38" s="386"/>
      <c r="HE38" s="386"/>
      <c r="HF38" s="386"/>
      <c r="HG38" s="386"/>
      <c r="HH38" s="386"/>
      <c r="HI38" s="386"/>
      <c r="HJ38" s="386"/>
      <c r="HK38" s="386"/>
      <c r="HL38" s="386"/>
      <c r="HM38" s="386"/>
      <c r="HN38" s="386"/>
      <c r="HO38" s="386"/>
      <c r="HP38" s="386"/>
      <c r="HQ38" s="386"/>
      <c r="HR38" s="386"/>
      <c r="HS38" s="386"/>
      <c r="HT38" s="386"/>
      <c r="HU38" s="386"/>
      <c r="HV38" s="386"/>
      <c r="HW38" s="386"/>
      <c r="HX38" s="386"/>
      <c r="HY38" s="386"/>
      <c r="HZ38" s="386"/>
      <c r="IA38" s="386"/>
      <c r="IB38" s="386"/>
      <c r="IC38" s="386"/>
      <c r="ID38" s="386"/>
      <c r="IE38" s="386"/>
      <c r="IF38" s="386"/>
      <c r="IG38" s="386"/>
      <c r="IH38" s="386"/>
      <c r="II38" s="386"/>
      <c r="IJ38" s="386"/>
      <c r="IK38" s="386"/>
      <c r="IL38" s="386"/>
      <c r="IM38" s="386"/>
      <c r="IN38" s="386"/>
      <c r="IO38" s="386"/>
      <c r="IP38" s="386"/>
      <c r="IQ38" s="386"/>
      <c r="IR38" s="386"/>
      <c r="IS38" s="386"/>
      <c r="IT38" s="386"/>
      <c r="IU38" s="386"/>
      <c r="IV38" s="386"/>
      <c r="IW38" s="386"/>
      <c r="IX38" s="386"/>
      <c r="IY38" s="386"/>
      <c r="IZ38" s="386"/>
      <c r="JA38" s="386"/>
      <c r="JB38" s="386"/>
      <c r="JC38" s="386"/>
      <c r="JD38" s="386"/>
      <c r="JE38" s="386"/>
      <c r="JF38" s="386"/>
      <c r="JG38" s="386"/>
      <c r="JH38" s="386"/>
      <c r="JI38" s="386"/>
      <c r="JJ38" s="386"/>
      <c r="JK38" s="386"/>
      <c r="JL38" s="386"/>
      <c r="JM38" s="386"/>
      <c r="JN38" s="386"/>
      <c r="JO38" s="386"/>
      <c r="JP38" s="386"/>
      <c r="JQ38" s="386"/>
      <c r="JR38" s="386"/>
      <c r="JS38" s="386"/>
      <c r="JT38" s="386"/>
      <c r="JU38" s="386"/>
      <c r="JV38" s="386"/>
      <c r="JW38" s="386"/>
      <c r="JX38" s="386"/>
      <c r="JY38" s="386"/>
      <c r="JZ38" s="386"/>
      <c r="KA38" s="386"/>
      <c r="KB38" s="386"/>
      <c r="KC38" s="386"/>
      <c r="KD38" s="386"/>
      <c r="KE38" s="386"/>
      <c r="KF38" s="386"/>
      <c r="KG38" s="386"/>
      <c r="KH38" s="386"/>
      <c r="KI38" s="386"/>
      <c r="KJ38" s="386"/>
      <c r="KK38" s="386"/>
      <c r="KL38" s="386"/>
      <c r="KM38" s="386"/>
      <c r="KN38" s="386"/>
      <c r="KO38" s="386"/>
      <c r="KP38" s="386"/>
      <c r="KQ38" s="386"/>
      <c r="KR38" s="386"/>
      <c r="KS38" s="386"/>
      <c r="KT38" s="386"/>
      <c r="KU38" s="386"/>
      <c r="KV38" s="386"/>
      <c r="KW38" s="386"/>
      <c r="KX38" s="386"/>
      <c r="KY38" s="386"/>
      <c r="KZ38" s="386"/>
      <c r="LA38" s="386"/>
      <c r="LB38" s="386"/>
      <c r="LC38" s="386"/>
      <c r="LD38" s="386"/>
      <c r="LE38" s="386"/>
      <c r="LF38" s="386"/>
      <c r="LG38" s="386"/>
      <c r="LH38" s="386"/>
      <c r="LI38" s="386"/>
      <c r="LJ38" s="386"/>
      <c r="LK38" s="386"/>
      <c r="LL38" s="386"/>
      <c r="LM38" s="386"/>
      <c r="LN38" s="386"/>
      <c r="LO38" s="386"/>
      <c r="LP38" s="386"/>
      <c r="LQ38" s="386"/>
      <c r="LR38" s="386"/>
      <c r="LS38" s="386"/>
      <c r="LT38" s="386"/>
      <c r="LU38" s="386"/>
      <c r="LV38" s="386"/>
      <c r="LW38" s="386"/>
      <c r="LX38" s="386"/>
      <c r="LY38" s="386"/>
      <c r="LZ38" s="386"/>
      <c r="MA38" s="386"/>
      <c r="MB38" s="386"/>
      <c r="MC38" s="386"/>
      <c r="MD38" s="386"/>
      <c r="ME38" s="386"/>
      <c r="MF38" s="386"/>
      <c r="MG38" s="386"/>
      <c r="MH38" s="386"/>
      <c r="MI38" s="386"/>
      <c r="MJ38" s="386"/>
      <c r="MK38" s="386"/>
      <c r="ML38" s="386"/>
      <c r="MM38" s="386"/>
      <c r="MN38" s="386"/>
      <c r="MO38" s="386"/>
      <c r="MP38" s="386"/>
      <c r="MQ38" s="386"/>
      <c r="MR38" s="386"/>
      <c r="MS38" s="386"/>
      <c r="MT38" s="386"/>
      <c r="MU38" s="386"/>
      <c r="MV38" s="386"/>
      <c r="MW38" s="386"/>
      <c r="MX38" s="386"/>
      <c r="MY38" s="386"/>
      <c r="MZ38" s="386"/>
      <c r="NA38" s="386"/>
      <c r="NB38" s="386"/>
      <c r="NC38" s="386"/>
      <c r="ND38" s="386"/>
      <c r="NE38" s="386"/>
      <c r="NF38" s="386"/>
      <c r="NG38" s="386"/>
      <c r="NH38" s="386"/>
      <c r="NI38" s="386"/>
      <c r="NJ38" s="386"/>
      <c r="NK38" s="386"/>
      <c r="NL38" s="386"/>
      <c r="NM38" s="386"/>
      <c r="NN38" s="386"/>
      <c r="NO38" s="386"/>
      <c r="NP38" s="386"/>
      <c r="NQ38" s="386"/>
      <c r="NR38" s="386"/>
      <c r="NS38" s="386"/>
      <c r="NT38" s="386"/>
      <c r="NU38" s="386"/>
      <c r="NV38" s="386"/>
      <c r="NW38" s="386"/>
      <c r="NX38" s="386"/>
      <c r="NY38" s="386"/>
      <c r="NZ38" s="386"/>
      <c r="OA38" s="386"/>
      <c r="OB38" s="386"/>
      <c r="OC38" s="386"/>
      <c r="OD38" s="386"/>
      <c r="OE38" s="386"/>
      <c r="OF38" s="386"/>
      <c r="OG38" s="386"/>
      <c r="OH38" s="386"/>
      <c r="OI38" s="386"/>
      <c r="OJ38" s="386"/>
      <c r="OK38" s="386"/>
      <c r="OL38" s="386"/>
      <c r="OM38" s="386"/>
      <c r="ON38" s="386"/>
      <c r="OO38" s="386"/>
      <c r="OP38" s="386"/>
      <c r="OQ38" s="386"/>
      <c r="OR38" s="386"/>
      <c r="OS38" s="386"/>
      <c r="OT38" s="386"/>
      <c r="OU38" s="386"/>
      <c r="OV38" s="386"/>
      <c r="OW38" s="386"/>
      <c r="OX38" s="386"/>
      <c r="OY38" s="386"/>
      <c r="OZ38" s="386"/>
      <c r="PA38" s="386"/>
      <c r="PB38" s="386"/>
      <c r="PC38" s="386"/>
      <c r="PD38" s="386"/>
      <c r="PE38" s="386"/>
      <c r="PF38" s="386"/>
      <c r="PG38" s="386"/>
      <c r="PH38" s="386"/>
      <c r="PI38" s="386"/>
      <c r="PJ38" s="386"/>
      <c r="PK38" s="386"/>
      <c r="PL38" s="386"/>
      <c r="PM38" s="386"/>
      <c r="PN38" s="386"/>
      <c r="PO38" s="386"/>
      <c r="PP38" s="386"/>
      <c r="PQ38" s="386"/>
      <c r="PR38" s="386"/>
      <c r="PS38" s="386"/>
      <c r="PT38" s="386"/>
      <c r="PU38" s="386"/>
      <c r="PV38" s="386"/>
      <c r="PW38" s="386"/>
      <c r="PX38" s="386"/>
      <c r="PY38" s="386"/>
      <c r="PZ38" s="386"/>
      <c r="QA38" s="386"/>
      <c r="QB38" s="386"/>
      <c r="QC38" s="386"/>
      <c r="QD38" s="386"/>
      <c r="QE38" s="386"/>
      <c r="QF38" s="386"/>
      <c r="QG38" s="386"/>
      <c r="QH38" s="386"/>
      <c r="QI38" s="386"/>
      <c r="QJ38" s="386"/>
      <c r="QK38" s="386"/>
      <c r="QL38" s="386"/>
      <c r="QM38" s="386"/>
      <c r="QN38" s="386"/>
      <c r="QO38" s="386"/>
      <c r="QP38" s="386"/>
      <c r="QQ38" s="386"/>
      <c r="QR38" s="386"/>
      <c r="QS38" s="386"/>
      <c r="QT38" s="386"/>
      <c r="QU38" s="386"/>
      <c r="QV38" s="386"/>
      <c r="QW38" s="386"/>
      <c r="QX38" s="386"/>
      <c r="QY38" s="386"/>
      <c r="QZ38" s="386"/>
      <c r="RA38" s="386"/>
      <c r="RB38" s="386"/>
      <c r="RC38" s="386"/>
      <c r="RD38" s="386"/>
      <c r="RE38" s="386"/>
      <c r="RF38" s="386"/>
      <c r="RG38" s="386"/>
      <c r="RH38" s="386"/>
      <c r="RI38" s="386"/>
      <c r="RJ38" s="386"/>
      <c r="RK38" s="386"/>
      <c r="RL38" s="386"/>
      <c r="RM38" s="386"/>
      <c r="RN38" s="386"/>
      <c r="RO38" s="386"/>
      <c r="RP38" s="386"/>
      <c r="RQ38" s="386"/>
      <c r="RR38" s="386"/>
      <c r="RS38" s="386"/>
      <c r="RT38" s="386"/>
      <c r="RU38" s="386"/>
      <c r="RV38" s="386"/>
      <c r="RW38" s="386"/>
      <c r="RX38" s="386"/>
      <c r="RY38" s="386"/>
      <c r="RZ38" s="386"/>
      <c r="SA38" s="386"/>
      <c r="SB38" s="386"/>
      <c r="SC38" s="386"/>
      <c r="SD38" s="386"/>
      <c r="SE38" s="386"/>
      <c r="SF38" s="386"/>
      <c r="SG38" s="386"/>
      <c r="SH38" s="386"/>
      <c r="SI38" s="386"/>
      <c r="SJ38" s="386"/>
      <c r="SK38" s="386"/>
      <c r="SL38" s="386"/>
      <c r="SM38" s="386"/>
      <c r="SN38" s="386"/>
      <c r="SO38" s="386"/>
      <c r="SP38" s="386"/>
      <c r="SQ38" s="386"/>
      <c r="SR38" s="386"/>
      <c r="SS38" s="386"/>
      <c r="ST38" s="386"/>
      <c r="SU38" s="386"/>
      <c r="SV38" s="386"/>
      <c r="SW38" s="386"/>
      <c r="SX38" s="386"/>
      <c r="SY38" s="386"/>
      <c r="SZ38" s="386"/>
      <c r="TA38" s="386"/>
      <c r="TB38" s="386"/>
      <c r="TC38" s="386"/>
      <c r="TD38" s="386"/>
      <c r="TE38" s="386"/>
      <c r="TF38" s="386"/>
      <c r="TG38" s="386"/>
      <c r="TH38" s="386"/>
      <c r="TI38" s="386"/>
      <c r="TJ38" s="386"/>
      <c r="TK38" s="386"/>
      <c r="TL38" s="386"/>
      <c r="TM38" s="386"/>
      <c r="TN38" s="386"/>
      <c r="TO38" s="386"/>
      <c r="TP38" s="386"/>
      <c r="TQ38" s="386"/>
      <c r="TR38" s="386"/>
      <c r="TS38" s="386"/>
      <c r="TT38" s="386"/>
      <c r="TU38" s="386"/>
      <c r="TV38" s="386"/>
      <c r="TW38" s="386"/>
      <c r="TX38" s="386"/>
      <c r="TY38" s="386"/>
      <c r="TZ38" s="386"/>
      <c r="UA38" s="386"/>
      <c r="UB38" s="386"/>
      <c r="UC38" s="386"/>
      <c r="UD38" s="386"/>
      <c r="UE38" s="386"/>
      <c r="UF38" s="386"/>
      <c r="UG38" s="386"/>
      <c r="UH38" s="386"/>
      <c r="UI38" s="386"/>
      <c r="UJ38" s="386"/>
      <c r="UK38" s="386"/>
      <c r="UL38" s="386"/>
      <c r="UM38" s="386"/>
      <c r="UN38" s="386"/>
      <c r="UO38" s="386"/>
      <c r="UP38" s="386"/>
      <c r="UQ38" s="386"/>
      <c r="UR38" s="386"/>
      <c r="US38" s="386"/>
      <c r="UT38" s="386"/>
      <c r="UU38" s="386"/>
      <c r="UV38" s="386"/>
      <c r="UW38" s="386"/>
      <c r="UX38" s="386"/>
      <c r="UY38" s="386"/>
      <c r="UZ38" s="386"/>
      <c r="VA38" s="386"/>
      <c r="VB38" s="386"/>
      <c r="VC38" s="386"/>
      <c r="VD38" s="386"/>
      <c r="VE38" s="386"/>
      <c r="VF38" s="386"/>
      <c r="VG38" s="386"/>
      <c r="VH38" s="386"/>
      <c r="VI38" s="386"/>
      <c r="VJ38" s="386"/>
      <c r="VK38" s="386"/>
      <c r="VL38" s="386"/>
      <c r="VM38" s="386"/>
      <c r="VN38" s="386"/>
      <c r="VO38" s="386"/>
      <c r="VP38" s="386"/>
      <c r="VQ38" s="386"/>
      <c r="VR38" s="386"/>
      <c r="VS38" s="386"/>
      <c r="VT38" s="386"/>
      <c r="VU38" s="386"/>
      <c r="VV38" s="386"/>
      <c r="VW38" s="386"/>
      <c r="VX38" s="386"/>
      <c r="VY38" s="386"/>
      <c r="VZ38" s="386"/>
      <c r="WA38" s="386"/>
      <c r="WB38" s="386"/>
      <c r="WC38" s="386"/>
      <c r="WD38" s="386"/>
    </row>
    <row r="39" spans="1:602" s="414" customFormat="1" ht="15.75" x14ac:dyDescent="0.2">
      <c r="A39" s="435" t="s">
        <v>390</v>
      </c>
      <c r="B39" s="469" t="s">
        <v>385</v>
      </c>
      <c r="C39" s="434" t="s">
        <v>26</v>
      </c>
      <c r="D39" s="434">
        <v>268</v>
      </c>
      <c r="E39" s="434">
        <v>2.3199999999999998</v>
      </c>
      <c r="F39" s="437">
        <f t="shared" si="0"/>
        <v>621.76</v>
      </c>
      <c r="G39" s="434">
        <v>268</v>
      </c>
      <c r="H39" s="434">
        <v>621.76</v>
      </c>
      <c r="I39" s="422">
        <f>IF(F39=0,0,H39/F39)</f>
        <v>1</v>
      </c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  <c r="AC39" s="386"/>
      <c r="AD39" s="386"/>
      <c r="AE39" s="386"/>
      <c r="AF39" s="386"/>
      <c r="AG39" s="386"/>
      <c r="AH39" s="386"/>
      <c r="AI39" s="386"/>
      <c r="AJ39" s="386"/>
      <c r="AK39" s="386"/>
      <c r="AL39" s="386"/>
      <c r="AM39" s="386"/>
      <c r="AN39" s="386"/>
      <c r="AO39" s="386"/>
      <c r="AP39" s="386"/>
      <c r="AQ39" s="386"/>
      <c r="AR39" s="386"/>
      <c r="AS39" s="386"/>
      <c r="AT39" s="386"/>
      <c r="AU39" s="386"/>
      <c r="AV39" s="386"/>
      <c r="AW39" s="386"/>
      <c r="AX39" s="386"/>
      <c r="AY39" s="386"/>
      <c r="AZ39" s="386"/>
      <c r="BA39" s="386"/>
      <c r="BB39" s="386"/>
      <c r="BC39" s="386"/>
      <c r="BD39" s="386"/>
      <c r="BE39" s="386"/>
      <c r="BF39" s="386"/>
      <c r="BG39" s="386"/>
      <c r="BH39" s="386"/>
      <c r="BI39" s="386"/>
      <c r="BJ39" s="386"/>
      <c r="BK39" s="386"/>
      <c r="BL39" s="386"/>
      <c r="BM39" s="386"/>
      <c r="BN39" s="386"/>
      <c r="BO39" s="386"/>
      <c r="BP39" s="386"/>
      <c r="BQ39" s="386"/>
      <c r="BR39" s="386"/>
      <c r="BS39" s="386"/>
      <c r="BT39" s="386"/>
      <c r="BU39" s="386"/>
      <c r="BV39" s="386"/>
      <c r="BW39" s="386"/>
      <c r="BX39" s="386"/>
      <c r="BY39" s="386"/>
      <c r="BZ39" s="386"/>
      <c r="CA39" s="386"/>
      <c r="CB39" s="386"/>
      <c r="CC39" s="386"/>
      <c r="CD39" s="386"/>
      <c r="CE39" s="386"/>
      <c r="CF39" s="386"/>
      <c r="CG39" s="386"/>
      <c r="CH39" s="386"/>
      <c r="CI39" s="386"/>
      <c r="CJ39" s="386"/>
      <c r="CK39" s="386"/>
      <c r="CL39" s="386"/>
      <c r="CM39" s="386"/>
      <c r="CN39" s="386"/>
      <c r="CO39" s="386"/>
      <c r="CP39" s="386"/>
      <c r="CQ39" s="386"/>
      <c r="CR39" s="386"/>
      <c r="CS39" s="386"/>
      <c r="CT39" s="386"/>
      <c r="CU39" s="386"/>
      <c r="CV39" s="386"/>
      <c r="CW39" s="386"/>
      <c r="CX39" s="386"/>
      <c r="CY39" s="386"/>
      <c r="CZ39" s="386"/>
      <c r="DA39" s="386"/>
      <c r="DB39" s="386"/>
      <c r="DC39" s="386"/>
      <c r="DD39" s="386"/>
      <c r="DE39" s="386"/>
      <c r="DF39" s="386"/>
      <c r="DG39" s="386"/>
      <c r="DH39" s="386"/>
      <c r="DI39" s="386"/>
      <c r="DJ39" s="386"/>
      <c r="DK39" s="386"/>
      <c r="DL39" s="386"/>
      <c r="DM39" s="386"/>
      <c r="DN39" s="386"/>
      <c r="DO39" s="386"/>
      <c r="DP39" s="386"/>
      <c r="DQ39" s="386"/>
      <c r="DR39" s="386"/>
      <c r="DS39" s="386"/>
      <c r="DT39" s="386"/>
      <c r="DU39" s="386"/>
      <c r="DV39" s="386"/>
      <c r="DW39" s="386"/>
      <c r="DX39" s="386"/>
      <c r="DY39" s="386"/>
      <c r="DZ39" s="386"/>
      <c r="EA39" s="386"/>
      <c r="EB39" s="386"/>
      <c r="EC39" s="386"/>
      <c r="ED39" s="386"/>
      <c r="EE39" s="386"/>
      <c r="EF39" s="386"/>
      <c r="EG39" s="386"/>
      <c r="EH39" s="386"/>
      <c r="EI39" s="386"/>
      <c r="EJ39" s="386"/>
      <c r="EK39" s="386"/>
      <c r="EL39" s="386"/>
      <c r="EM39" s="386"/>
      <c r="EN39" s="386"/>
      <c r="EO39" s="386"/>
      <c r="EP39" s="386"/>
      <c r="EQ39" s="386"/>
      <c r="ER39" s="386"/>
      <c r="ES39" s="386"/>
      <c r="ET39" s="386"/>
      <c r="EU39" s="386"/>
      <c r="EV39" s="386"/>
      <c r="EW39" s="386"/>
      <c r="EX39" s="386"/>
      <c r="EY39" s="386"/>
      <c r="EZ39" s="386"/>
      <c r="FA39" s="386"/>
      <c r="FB39" s="386"/>
      <c r="FC39" s="386"/>
      <c r="FD39" s="386"/>
      <c r="FE39" s="386"/>
      <c r="FF39" s="386"/>
      <c r="FG39" s="386"/>
      <c r="FH39" s="386"/>
      <c r="FI39" s="386"/>
      <c r="FJ39" s="386"/>
      <c r="FK39" s="386"/>
      <c r="FL39" s="386"/>
      <c r="FM39" s="386"/>
      <c r="FN39" s="386"/>
      <c r="FO39" s="386"/>
      <c r="FP39" s="386"/>
      <c r="FQ39" s="386"/>
      <c r="FR39" s="386"/>
      <c r="FS39" s="386"/>
      <c r="FT39" s="386"/>
      <c r="FU39" s="386"/>
      <c r="FV39" s="386"/>
      <c r="FW39" s="386"/>
      <c r="FX39" s="386"/>
      <c r="FY39" s="386"/>
      <c r="FZ39" s="386"/>
      <c r="GA39" s="386"/>
      <c r="GB39" s="386"/>
      <c r="GC39" s="386"/>
      <c r="GD39" s="386"/>
      <c r="GE39" s="386"/>
      <c r="GF39" s="386"/>
      <c r="GG39" s="386"/>
      <c r="GH39" s="386"/>
      <c r="GI39" s="386"/>
      <c r="GJ39" s="386"/>
      <c r="GK39" s="386"/>
      <c r="GL39" s="386"/>
      <c r="GM39" s="386"/>
      <c r="GN39" s="386"/>
      <c r="GO39" s="386"/>
      <c r="GP39" s="386"/>
      <c r="GQ39" s="386"/>
      <c r="GR39" s="386"/>
      <c r="GS39" s="386"/>
      <c r="GT39" s="386"/>
      <c r="GU39" s="386"/>
      <c r="GV39" s="386"/>
      <c r="GW39" s="386"/>
      <c r="GX39" s="386"/>
      <c r="GY39" s="386"/>
      <c r="GZ39" s="386"/>
      <c r="HA39" s="386"/>
      <c r="HB39" s="386"/>
      <c r="HC39" s="386"/>
      <c r="HD39" s="386"/>
      <c r="HE39" s="386"/>
      <c r="HF39" s="386"/>
      <c r="HG39" s="386"/>
      <c r="HH39" s="386"/>
      <c r="HI39" s="386"/>
      <c r="HJ39" s="386"/>
      <c r="HK39" s="386"/>
      <c r="HL39" s="386"/>
      <c r="HM39" s="386"/>
      <c r="HN39" s="386"/>
      <c r="HO39" s="386"/>
      <c r="HP39" s="386"/>
      <c r="HQ39" s="386"/>
      <c r="HR39" s="386"/>
      <c r="HS39" s="386"/>
      <c r="HT39" s="386"/>
      <c r="HU39" s="386"/>
      <c r="HV39" s="386"/>
      <c r="HW39" s="386"/>
      <c r="HX39" s="386"/>
      <c r="HY39" s="386"/>
      <c r="HZ39" s="386"/>
      <c r="IA39" s="386"/>
      <c r="IB39" s="386"/>
      <c r="IC39" s="386"/>
      <c r="ID39" s="386"/>
      <c r="IE39" s="386"/>
      <c r="IF39" s="386"/>
      <c r="IG39" s="386"/>
      <c r="IH39" s="386"/>
      <c r="II39" s="386"/>
      <c r="IJ39" s="386"/>
      <c r="IK39" s="386"/>
      <c r="IL39" s="386"/>
      <c r="IM39" s="386"/>
      <c r="IN39" s="386"/>
      <c r="IO39" s="386"/>
      <c r="IP39" s="386"/>
      <c r="IQ39" s="386"/>
      <c r="IR39" s="386"/>
      <c r="IS39" s="386"/>
      <c r="IT39" s="386"/>
      <c r="IU39" s="386"/>
      <c r="IV39" s="386"/>
      <c r="IW39" s="386"/>
      <c r="IX39" s="386"/>
      <c r="IY39" s="386"/>
      <c r="IZ39" s="386"/>
      <c r="JA39" s="386"/>
      <c r="JB39" s="386"/>
      <c r="JC39" s="386"/>
      <c r="JD39" s="386"/>
      <c r="JE39" s="386"/>
      <c r="JF39" s="386"/>
      <c r="JG39" s="386"/>
      <c r="JH39" s="386"/>
      <c r="JI39" s="386"/>
      <c r="JJ39" s="386"/>
      <c r="JK39" s="386"/>
      <c r="JL39" s="386"/>
      <c r="JM39" s="386"/>
      <c r="JN39" s="386"/>
      <c r="JO39" s="386"/>
      <c r="JP39" s="386"/>
      <c r="JQ39" s="386"/>
      <c r="JR39" s="386"/>
      <c r="JS39" s="386"/>
      <c r="JT39" s="386"/>
      <c r="JU39" s="386"/>
      <c r="JV39" s="386"/>
      <c r="JW39" s="386"/>
      <c r="JX39" s="386"/>
      <c r="JY39" s="386"/>
      <c r="JZ39" s="386"/>
      <c r="KA39" s="386"/>
      <c r="KB39" s="386"/>
      <c r="KC39" s="386"/>
      <c r="KD39" s="386"/>
      <c r="KE39" s="386"/>
      <c r="KF39" s="386"/>
      <c r="KG39" s="386"/>
      <c r="KH39" s="386"/>
      <c r="KI39" s="386"/>
      <c r="KJ39" s="386"/>
      <c r="KK39" s="386"/>
      <c r="KL39" s="386"/>
      <c r="KM39" s="386"/>
      <c r="KN39" s="386"/>
      <c r="KO39" s="386"/>
      <c r="KP39" s="386"/>
      <c r="KQ39" s="386"/>
      <c r="KR39" s="386"/>
      <c r="KS39" s="386"/>
      <c r="KT39" s="386"/>
      <c r="KU39" s="386"/>
      <c r="KV39" s="386"/>
      <c r="KW39" s="386"/>
      <c r="KX39" s="386"/>
      <c r="KY39" s="386"/>
      <c r="KZ39" s="386"/>
      <c r="LA39" s="386"/>
      <c r="LB39" s="386"/>
      <c r="LC39" s="386"/>
      <c r="LD39" s="386"/>
      <c r="LE39" s="386"/>
      <c r="LF39" s="386"/>
      <c r="LG39" s="386"/>
      <c r="LH39" s="386"/>
      <c r="LI39" s="386"/>
      <c r="LJ39" s="386"/>
      <c r="LK39" s="386"/>
      <c r="LL39" s="386"/>
      <c r="LM39" s="386"/>
      <c r="LN39" s="386"/>
      <c r="LO39" s="386"/>
      <c r="LP39" s="386"/>
      <c r="LQ39" s="386"/>
      <c r="LR39" s="386"/>
      <c r="LS39" s="386"/>
      <c r="LT39" s="386"/>
      <c r="LU39" s="386"/>
      <c r="LV39" s="386"/>
      <c r="LW39" s="386"/>
      <c r="LX39" s="386"/>
      <c r="LY39" s="386"/>
      <c r="LZ39" s="386"/>
      <c r="MA39" s="386"/>
      <c r="MB39" s="386"/>
      <c r="MC39" s="386"/>
      <c r="MD39" s="386"/>
      <c r="ME39" s="386"/>
      <c r="MF39" s="386"/>
      <c r="MG39" s="386"/>
      <c r="MH39" s="386"/>
      <c r="MI39" s="386"/>
      <c r="MJ39" s="386"/>
      <c r="MK39" s="386"/>
      <c r="ML39" s="386"/>
      <c r="MM39" s="386"/>
      <c r="MN39" s="386"/>
      <c r="MO39" s="386"/>
      <c r="MP39" s="386"/>
      <c r="MQ39" s="386"/>
      <c r="MR39" s="386"/>
      <c r="MS39" s="386"/>
      <c r="MT39" s="386"/>
      <c r="MU39" s="386"/>
      <c r="MV39" s="386"/>
      <c r="MW39" s="386"/>
      <c r="MX39" s="386"/>
      <c r="MY39" s="386"/>
      <c r="MZ39" s="386"/>
      <c r="NA39" s="386"/>
      <c r="NB39" s="386"/>
      <c r="NC39" s="386"/>
      <c r="ND39" s="386"/>
      <c r="NE39" s="386"/>
      <c r="NF39" s="386"/>
      <c r="NG39" s="386"/>
      <c r="NH39" s="386"/>
      <c r="NI39" s="386"/>
      <c r="NJ39" s="386"/>
      <c r="NK39" s="386"/>
      <c r="NL39" s="386"/>
      <c r="NM39" s="386"/>
      <c r="NN39" s="386"/>
      <c r="NO39" s="386"/>
      <c r="NP39" s="386"/>
      <c r="NQ39" s="386"/>
      <c r="NR39" s="386"/>
      <c r="NS39" s="386"/>
      <c r="NT39" s="386"/>
      <c r="NU39" s="386"/>
      <c r="NV39" s="386"/>
      <c r="NW39" s="386"/>
      <c r="NX39" s="386"/>
      <c r="NY39" s="386"/>
      <c r="NZ39" s="386"/>
      <c r="OA39" s="386"/>
      <c r="OB39" s="386"/>
      <c r="OC39" s="386"/>
      <c r="OD39" s="386"/>
      <c r="OE39" s="386"/>
      <c r="OF39" s="386"/>
      <c r="OG39" s="386"/>
      <c r="OH39" s="386"/>
      <c r="OI39" s="386"/>
      <c r="OJ39" s="386"/>
      <c r="OK39" s="386"/>
      <c r="OL39" s="386"/>
      <c r="OM39" s="386"/>
      <c r="ON39" s="386"/>
      <c r="OO39" s="386"/>
      <c r="OP39" s="386"/>
      <c r="OQ39" s="386"/>
      <c r="OR39" s="386"/>
      <c r="OS39" s="386"/>
      <c r="OT39" s="386"/>
      <c r="OU39" s="386"/>
      <c r="OV39" s="386"/>
      <c r="OW39" s="386"/>
      <c r="OX39" s="386"/>
      <c r="OY39" s="386"/>
      <c r="OZ39" s="386"/>
      <c r="PA39" s="386"/>
      <c r="PB39" s="386"/>
      <c r="PC39" s="386"/>
      <c r="PD39" s="386"/>
      <c r="PE39" s="386"/>
      <c r="PF39" s="386"/>
      <c r="PG39" s="386"/>
      <c r="PH39" s="386"/>
      <c r="PI39" s="386"/>
      <c r="PJ39" s="386"/>
      <c r="PK39" s="386"/>
      <c r="PL39" s="386"/>
      <c r="PM39" s="386"/>
      <c r="PN39" s="386"/>
      <c r="PO39" s="386"/>
      <c r="PP39" s="386"/>
      <c r="PQ39" s="386"/>
      <c r="PR39" s="386"/>
      <c r="PS39" s="386"/>
      <c r="PT39" s="386"/>
      <c r="PU39" s="386"/>
      <c r="PV39" s="386"/>
      <c r="PW39" s="386"/>
      <c r="PX39" s="386"/>
      <c r="PY39" s="386"/>
      <c r="PZ39" s="386"/>
      <c r="QA39" s="386"/>
      <c r="QB39" s="386"/>
      <c r="QC39" s="386"/>
      <c r="QD39" s="386"/>
      <c r="QE39" s="386"/>
      <c r="QF39" s="386"/>
      <c r="QG39" s="386"/>
      <c r="QH39" s="386"/>
      <c r="QI39" s="386"/>
      <c r="QJ39" s="386"/>
      <c r="QK39" s="386"/>
      <c r="QL39" s="386"/>
      <c r="QM39" s="386"/>
      <c r="QN39" s="386"/>
      <c r="QO39" s="386"/>
      <c r="QP39" s="386"/>
      <c r="QQ39" s="386"/>
      <c r="QR39" s="386"/>
      <c r="QS39" s="386"/>
      <c r="QT39" s="386"/>
      <c r="QU39" s="386"/>
      <c r="QV39" s="386"/>
      <c r="QW39" s="386"/>
      <c r="QX39" s="386"/>
      <c r="QY39" s="386"/>
      <c r="QZ39" s="386"/>
      <c r="RA39" s="386"/>
      <c r="RB39" s="386"/>
      <c r="RC39" s="386"/>
      <c r="RD39" s="386"/>
      <c r="RE39" s="386"/>
      <c r="RF39" s="386"/>
      <c r="RG39" s="386"/>
      <c r="RH39" s="386"/>
      <c r="RI39" s="386"/>
      <c r="RJ39" s="386"/>
      <c r="RK39" s="386"/>
      <c r="RL39" s="386"/>
      <c r="RM39" s="386"/>
      <c r="RN39" s="386"/>
      <c r="RO39" s="386"/>
      <c r="RP39" s="386"/>
      <c r="RQ39" s="386"/>
      <c r="RR39" s="386"/>
      <c r="RS39" s="386"/>
      <c r="RT39" s="386"/>
      <c r="RU39" s="386"/>
      <c r="RV39" s="386"/>
      <c r="RW39" s="386"/>
      <c r="RX39" s="386"/>
      <c r="RY39" s="386"/>
      <c r="RZ39" s="386"/>
      <c r="SA39" s="386"/>
      <c r="SB39" s="386"/>
      <c r="SC39" s="386"/>
      <c r="SD39" s="386"/>
      <c r="SE39" s="386"/>
      <c r="SF39" s="386"/>
      <c r="SG39" s="386"/>
      <c r="SH39" s="386"/>
      <c r="SI39" s="386"/>
      <c r="SJ39" s="386"/>
      <c r="SK39" s="386"/>
      <c r="SL39" s="386"/>
      <c r="SM39" s="386"/>
      <c r="SN39" s="386"/>
      <c r="SO39" s="386"/>
      <c r="SP39" s="386"/>
      <c r="SQ39" s="386"/>
      <c r="SR39" s="386"/>
      <c r="SS39" s="386"/>
      <c r="ST39" s="386"/>
      <c r="SU39" s="386"/>
      <c r="SV39" s="386"/>
      <c r="SW39" s="386"/>
      <c r="SX39" s="386"/>
      <c r="SY39" s="386"/>
      <c r="SZ39" s="386"/>
      <c r="TA39" s="386"/>
      <c r="TB39" s="386"/>
      <c r="TC39" s="386"/>
      <c r="TD39" s="386"/>
      <c r="TE39" s="386"/>
      <c r="TF39" s="386"/>
      <c r="TG39" s="386"/>
      <c r="TH39" s="386"/>
      <c r="TI39" s="386"/>
      <c r="TJ39" s="386"/>
      <c r="TK39" s="386"/>
      <c r="TL39" s="386"/>
      <c r="TM39" s="386"/>
      <c r="TN39" s="386"/>
      <c r="TO39" s="386"/>
      <c r="TP39" s="386"/>
      <c r="TQ39" s="386"/>
      <c r="TR39" s="386"/>
      <c r="TS39" s="386"/>
      <c r="TT39" s="386"/>
      <c r="TU39" s="386"/>
      <c r="TV39" s="386"/>
      <c r="TW39" s="386"/>
      <c r="TX39" s="386"/>
      <c r="TY39" s="386"/>
      <c r="TZ39" s="386"/>
      <c r="UA39" s="386"/>
      <c r="UB39" s="386"/>
      <c r="UC39" s="386"/>
      <c r="UD39" s="386"/>
      <c r="UE39" s="386"/>
      <c r="UF39" s="386"/>
      <c r="UG39" s="386"/>
      <c r="UH39" s="386"/>
      <c r="UI39" s="386"/>
      <c r="UJ39" s="386"/>
      <c r="UK39" s="386"/>
      <c r="UL39" s="386"/>
      <c r="UM39" s="386"/>
      <c r="UN39" s="386"/>
      <c r="UO39" s="386"/>
      <c r="UP39" s="386"/>
      <c r="UQ39" s="386"/>
      <c r="UR39" s="386"/>
      <c r="US39" s="386"/>
      <c r="UT39" s="386"/>
      <c r="UU39" s="386"/>
      <c r="UV39" s="386"/>
      <c r="UW39" s="386"/>
      <c r="UX39" s="386"/>
      <c r="UY39" s="386"/>
      <c r="UZ39" s="386"/>
      <c r="VA39" s="386"/>
      <c r="VB39" s="386"/>
      <c r="VC39" s="386"/>
      <c r="VD39" s="386"/>
      <c r="VE39" s="386"/>
      <c r="VF39" s="386"/>
      <c r="VG39" s="386"/>
      <c r="VH39" s="386"/>
      <c r="VI39" s="386"/>
      <c r="VJ39" s="386"/>
      <c r="VK39" s="386"/>
      <c r="VL39" s="386"/>
      <c r="VM39" s="386"/>
      <c r="VN39" s="386"/>
      <c r="VO39" s="386"/>
      <c r="VP39" s="386"/>
      <c r="VQ39" s="386"/>
      <c r="VR39" s="386"/>
      <c r="VS39" s="386"/>
      <c r="VT39" s="386"/>
      <c r="VU39" s="386"/>
      <c r="VV39" s="386"/>
      <c r="VW39" s="386"/>
      <c r="VX39" s="386"/>
      <c r="VY39" s="386"/>
      <c r="VZ39" s="386"/>
      <c r="WA39" s="386"/>
      <c r="WB39" s="386"/>
      <c r="WC39" s="386"/>
      <c r="WD39" s="386"/>
    </row>
    <row r="40" spans="1:602" s="414" customFormat="1" ht="15.75" x14ac:dyDescent="0.2">
      <c r="A40" s="435" t="s">
        <v>392</v>
      </c>
      <c r="B40" s="469" t="s">
        <v>387</v>
      </c>
      <c r="C40" s="434" t="s">
        <v>35</v>
      </c>
      <c r="D40" s="434">
        <v>359.96559999999999</v>
      </c>
      <c r="E40" s="434">
        <v>1.75</v>
      </c>
      <c r="F40" s="437">
        <f t="shared" si="0"/>
        <v>629.94000000000005</v>
      </c>
      <c r="G40" s="434">
        <v>359.97</v>
      </c>
      <c r="H40" s="434">
        <v>629.9375</v>
      </c>
      <c r="I40" s="422">
        <f>IF(F40=0,0,H40/F40)</f>
        <v>0.9999960313680667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  <c r="AI40" s="386"/>
      <c r="AJ40" s="386"/>
      <c r="AK40" s="386"/>
      <c r="AL40" s="386"/>
      <c r="AM40" s="386"/>
      <c r="AN40" s="386"/>
      <c r="AO40" s="386"/>
      <c r="AP40" s="386"/>
      <c r="AQ40" s="386"/>
      <c r="AR40" s="386"/>
      <c r="AS40" s="386"/>
      <c r="AT40" s="386"/>
      <c r="AU40" s="386"/>
      <c r="AV40" s="386"/>
      <c r="AW40" s="386"/>
      <c r="AX40" s="386"/>
      <c r="AY40" s="386"/>
      <c r="AZ40" s="386"/>
      <c r="BA40" s="386"/>
      <c r="BB40" s="386"/>
      <c r="BC40" s="386"/>
      <c r="BD40" s="386"/>
      <c r="BE40" s="386"/>
      <c r="BF40" s="386"/>
      <c r="BG40" s="386"/>
      <c r="BH40" s="386"/>
      <c r="BI40" s="386"/>
      <c r="BJ40" s="386"/>
      <c r="BK40" s="386"/>
      <c r="BL40" s="386"/>
      <c r="BM40" s="386"/>
      <c r="BN40" s="386"/>
      <c r="BO40" s="386"/>
      <c r="BP40" s="386"/>
      <c r="BQ40" s="386"/>
      <c r="BR40" s="386"/>
      <c r="BS40" s="386"/>
      <c r="BT40" s="386"/>
      <c r="BU40" s="386"/>
      <c r="BV40" s="386"/>
      <c r="BW40" s="386"/>
      <c r="BX40" s="386"/>
      <c r="BY40" s="386"/>
      <c r="BZ40" s="386"/>
      <c r="CA40" s="386"/>
      <c r="CB40" s="386"/>
      <c r="CC40" s="386"/>
      <c r="CD40" s="386"/>
      <c r="CE40" s="386"/>
      <c r="CF40" s="386"/>
      <c r="CG40" s="386"/>
      <c r="CH40" s="386"/>
      <c r="CI40" s="386"/>
      <c r="CJ40" s="386"/>
      <c r="CK40" s="386"/>
      <c r="CL40" s="386"/>
      <c r="CM40" s="386"/>
      <c r="CN40" s="386"/>
      <c r="CO40" s="386"/>
      <c r="CP40" s="386"/>
      <c r="CQ40" s="386"/>
      <c r="CR40" s="386"/>
      <c r="CS40" s="386"/>
      <c r="CT40" s="386"/>
      <c r="CU40" s="386"/>
      <c r="CV40" s="386"/>
      <c r="CW40" s="386"/>
      <c r="CX40" s="386"/>
      <c r="CY40" s="386"/>
      <c r="CZ40" s="386"/>
      <c r="DA40" s="386"/>
      <c r="DB40" s="386"/>
      <c r="DC40" s="386"/>
      <c r="DD40" s="386"/>
      <c r="DE40" s="386"/>
      <c r="DF40" s="386"/>
      <c r="DG40" s="386"/>
      <c r="DH40" s="386"/>
      <c r="DI40" s="386"/>
      <c r="DJ40" s="386"/>
      <c r="DK40" s="386"/>
      <c r="DL40" s="386"/>
      <c r="DM40" s="386"/>
      <c r="DN40" s="386"/>
      <c r="DO40" s="386"/>
      <c r="DP40" s="386"/>
      <c r="DQ40" s="386"/>
      <c r="DR40" s="386"/>
      <c r="DS40" s="386"/>
      <c r="DT40" s="386"/>
      <c r="DU40" s="386"/>
      <c r="DV40" s="386"/>
      <c r="DW40" s="386"/>
      <c r="DX40" s="386"/>
      <c r="DY40" s="386"/>
      <c r="DZ40" s="386"/>
      <c r="EA40" s="386"/>
      <c r="EB40" s="386"/>
      <c r="EC40" s="386"/>
      <c r="ED40" s="386"/>
      <c r="EE40" s="386"/>
      <c r="EF40" s="386"/>
      <c r="EG40" s="386"/>
      <c r="EH40" s="386"/>
      <c r="EI40" s="386"/>
      <c r="EJ40" s="386"/>
      <c r="EK40" s="386"/>
      <c r="EL40" s="386"/>
      <c r="EM40" s="386"/>
      <c r="EN40" s="386"/>
      <c r="EO40" s="386"/>
      <c r="EP40" s="386"/>
      <c r="EQ40" s="386"/>
      <c r="ER40" s="386"/>
      <c r="ES40" s="386"/>
      <c r="ET40" s="386"/>
      <c r="EU40" s="386"/>
      <c r="EV40" s="386"/>
      <c r="EW40" s="386"/>
      <c r="EX40" s="386"/>
      <c r="EY40" s="386"/>
      <c r="EZ40" s="386"/>
      <c r="FA40" s="386"/>
      <c r="FB40" s="386"/>
      <c r="FC40" s="386"/>
      <c r="FD40" s="386"/>
      <c r="FE40" s="386"/>
      <c r="FF40" s="386"/>
      <c r="FG40" s="386"/>
      <c r="FH40" s="386"/>
      <c r="FI40" s="386"/>
      <c r="FJ40" s="386"/>
      <c r="FK40" s="386"/>
      <c r="FL40" s="386"/>
      <c r="FM40" s="386"/>
      <c r="FN40" s="386"/>
      <c r="FO40" s="386"/>
      <c r="FP40" s="386"/>
      <c r="FQ40" s="386"/>
      <c r="FR40" s="386"/>
      <c r="FS40" s="386"/>
      <c r="FT40" s="386"/>
      <c r="FU40" s="386"/>
      <c r="FV40" s="386"/>
      <c r="FW40" s="386"/>
      <c r="FX40" s="386"/>
      <c r="FY40" s="386"/>
      <c r="FZ40" s="386"/>
      <c r="GA40" s="386"/>
      <c r="GB40" s="386"/>
      <c r="GC40" s="386"/>
      <c r="GD40" s="386"/>
      <c r="GE40" s="386"/>
      <c r="GF40" s="386"/>
      <c r="GG40" s="386"/>
      <c r="GH40" s="386"/>
      <c r="GI40" s="386"/>
      <c r="GJ40" s="386"/>
      <c r="GK40" s="386"/>
      <c r="GL40" s="386"/>
      <c r="GM40" s="386"/>
      <c r="GN40" s="386"/>
      <c r="GO40" s="386"/>
      <c r="GP40" s="386"/>
      <c r="GQ40" s="386"/>
      <c r="GR40" s="386"/>
      <c r="GS40" s="386"/>
      <c r="GT40" s="386"/>
      <c r="GU40" s="386"/>
      <c r="GV40" s="386"/>
      <c r="GW40" s="386"/>
      <c r="GX40" s="386"/>
      <c r="GY40" s="386"/>
      <c r="GZ40" s="386"/>
      <c r="HA40" s="386"/>
      <c r="HB40" s="386"/>
      <c r="HC40" s="386"/>
      <c r="HD40" s="386"/>
      <c r="HE40" s="386"/>
      <c r="HF40" s="386"/>
      <c r="HG40" s="386"/>
      <c r="HH40" s="386"/>
      <c r="HI40" s="386"/>
      <c r="HJ40" s="386"/>
      <c r="HK40" s="386"/>
      <c r="HL40" s="386"/>
      <c r="HM40" s="386"/>
      <c r="HN40" s="386"/>
      <c r="HO40" s="386"/>
      <c r="HP40" s="386"/>
      <c r="HQ40" s="386"/>
      <c r="HR40" s="386"/>
      <c r="HS40" s="386"/>
      <c r="HT40" s="386"/>
      <c r="HU40" s="386"/>
      <c r="HV40" s="386"/>
      <c r="HW40" s="386"/>
      <c r="HX40" s="386"/>
      <c r="HY40" s="386"/>
      <c r="HZ40" s="386"/>
      <c r="IA40" s="386"/>
      <c r="IB40" s="386"/>
      <c r="IC40" s="386"/>
      <c r="ID40" s="386"/>
      <c r="IE40" s="386"/>
      <c r="IF40" s="386"/>
      <c r="IG40" s="386"/>
      <c r="IH40" s="386"/>
      <c r="II40" s="386"/>
      <c r="IJ40" s="386"/>
      <c r="IK40" s="386"/>
      <c r="IL40" s="386"/>
      <c r="IM40" s="386"/>
      <c r="IN40" s="386"/>
      <c r="IO40" s="386"/>
      <c r="IP40" s="386"/>
      <c r="IQ40" s="386"/>
      <c r="IR40" s="386"/>
      <c r="IS40" s="386"/>
      <c r="IT40" s="386"/>
      <c r="IU40" s="386"/>
      <c r="IV40" s="386"/>
      <c r="IW40" s="386"/>
      <c r="IX40" s="386"/>
      <c r="IY40" s="386"/>
      <c r="IZ40" s="386"/>
      <c r="JA40" s="386"/>
      <c r="JB40" s="386"/>
      <c r="JC40" s="386"/>
      <c r="JD40" s="386"/>
      <c r="JE40" s="386"/>
      <c r="JF40" s="386"/>
      <c r="JG40" s="386"/>
      <c r="JH40" s="386"/>
      <c r="JI40" s="386"/>
      <c r="JJ40" s="386"/>
      <c r="JK40" s="386"/>
      <c r="JL40" s="386"/>
      <c r="JM40" s="386"/>
      <c r="JN40" s="386"/>
      <c r="JO40" s="386"/>
      <c r="JP40" s="386"/>
      <c r="JQ40" s="386"/>
      <c r="JR40" s="386"/>
      <c r="JS40" s="386"/>
      <c r="JT40" s="386"/>
      <c r="JU40" s="386"/>
      <c r="JV40" s="386"/>
      <c r="JW40" s="386"/>
      <c r="JX40" s="386"/>
      <c r="JY40" s="386"/>
      <c r="JZ40" s="386"/>
      <c r="KA40" s="386"/>
      <c r="KB40" s="386"/>
      <c r="KC40" s="386"/>
      <c r="KD40" s="386"/>
      <c r="KE40" s="386"/>
      <c r="KF40" s="386"/>
      <c r="KG40" s="386"/>
      <c r="KH40" s="386"/>
      <c r="KI40" s="386"/>
      <c r="KJ40" s="386"/>
      <c r="KK40" s="386"/>
      <c r="KL40" s="386"/>
      <c r="KM40" s="386"/>
      <c r="KN40" s="386"/>
      <c r="KO40" s="386"/>
      <c r="KP40" s="386"/>
      <c r="KQ40" s="386"/>
      <c r="KR40" s="386"/>
      <c r="KS40" s="386"/>
      <c r="KT40" s="386"/>
      <c r="KU40" s="386"/>
      <c r="KV40" s="386"/>
      <c r="KW40" s="386"/>
      <c r="KX40" s="386"/>
      <c r="KY40" s="386"/>
      <c r="KZ40" s="386"/>
      <c r="LA40" s="386"/>
      <c r="LB40" s="386"/>
      <c r="LC40" s="386"/>
      <c r="LD40" s="386"/>
      <c r="LE40" s="386"/>
      <c r="LF40" s="386"/>
      <c r="LG40" s="386"/>
      <c r="LH40" s="386"/>
      <c r="LI40" s="386"/>
      <c r="LJ40" s="386"/>
      <c r="LK40" s="386"/>
      <c r="LL40" s="386"/>
      <c r="LM40" s="386"/>
      <c r="LN40" s="386"/>
      <c r="LO40" s="386"/>
      <c r="LP40" s="386"/>
      <c r="LQ40" s="386"/>
      <c r="LR40" s="386"/>
      <c r="LS40" s="386"/>
      <c r="LT40" s="386"/>
      <c r="LU40" s="386"/>
      <c r="LV40" s="386"/>
      <c r="LW40" s="386"/>
      <c r="LX40" s="386"/>
      <c r="LY40" s="386"/>
      <c r="LZ40" s="386"/>
      <c r="MA40" s="386"/>
      <c r="MB40" s="386"/>
      <c r="MC40" s="386"/>
      <c r="MD40" s="386"/>
      <c r="ME40" s="386"/>
      <c r="MF40" s="386"/>
      <c r="MG40" s="386"/>
      <c r="MH40" s="386"/>
      <c r="MI40" s="386"/>
      <c r="MJ40" s="386"/>
      <c r="MK40" s="386"/>
      <c r="ML40" s="386"/>
      <c r="MM40" s="386"/>
      <c r="MN40" s="386"/>
      <c r="MO40" s="386"/>
      <c r="MP40" s="386"/>
      <c r="MQ40" s="386"/>
      <c r="MR40" s="386"/>
      <c r="MS40" s="386"/>
      <c r="MT40" s="386"/>
      <c r="MU40" s="386"/>
      <c r="MV40" s="386"/>
      <c r="MW40" s="386"/>
      <c r="MX40" s="386"/>
      <c r="MY40" s="386"/>
      <c r="MZ40" s="386"/>
      <c r="NA40" s="386"/>
      <c r="NB40" s="386"/>
      <c r="NC40" s="386"/>
      <c r="ND40" s="386"/>
      <c r="NE40" s="386"/>
      <c r="NF40" s="386"/>
      <c r="NG40" s="386"/>
      <c r="NH40" s="386"/>
      <c r="NI40" s="386"/>
      <c r="NJ40" s="386"/>
      <c r="NK40" s="386"/>
      <c r="NL40" s="386"/>
      <c r="NM40" s="386"/>
      <c r="NN40" s="386"/>
      <c r="NO40" s="386"/>
      <c r="NP40" s="386"/>
      <c r="NQ40" s="386"/>
      <c r="NR40" s="386"/>
      <c r="NS40" s="386"/>
      <c r="NT40" s="386"/>
      <c r="NU40" s="386"/>
      <c r="NV40" s="386"/>
      <c r="NW40" s="386"/>
      <c r="NX40" s="386"/>
      <c r="NY40" s="386"/>
      <c r="NZ40" s="386"/>
      <c r="OA40" s="386"/>
      <c r="OB40" s="386"/>
      <c r="OC40" s="386"/>
      <c r="OD40" s="386"/>
      <c r="OE40" s="386"/>
      <c r="OF40" s="386"/>
      <c r="OG40" s="386"/>
      <c r="OH40" s="386"/>
      <c r="OI40" s="386"/>
      <c r="OJ40" s="386"/>
      <c r="OK40" s="386"/>
      <c r="OL40" s="386"/>
      <c r="OM40" s="386"/>
      <c r="ON40" s="386"/>
      <c r="OO40" s="386"/>
      <c r="OP40" s="386"/>
      <c r="OQ40" s="386"/>
      <c r="OR40" s="386"/>
      <c r="OS40" s="386"/>
      <c r="OT40" s="386"/>
      <c r="OU40" s="386"/>
      <c r="OV40" s="386"/>
      <c r="OW40" s="386"/>
      <c r="OX40" s="386"/>
      <c r="OY40" s="386"/>
      <c r="OZ40" s="386"/>
      <c r="PA40" s="386"/>
      <c r="PB40" s="386"/>
      <c r="PC40" s="386"/>
      <c r="PD40" s="386"/>
      <c r="PE40" s="386"/>
      <c r="PF40" s="386"/>
      <c r="PG40" s="386"/>
      <c r="PH40" s="386"/>
      <c r="PI40" s="386"/>
      <c r="PJ40" s="386"/>
      <c r="PK40" s="386"/>
      <c r="PL40" s="386"/>
      <c r="PM40" s="386"/>
      <c r="PN40" s="386"/>
      <c r="PO40" s="386"/>
      <c r="PP40" s="386"/>
      <c r="PQ40" s="386"/>
      <c r="PR40" s="386"/>
      <c r="PS40" s="386"/>
      <c r="PT40" s="386"/>
      <c r="PU40" s="386"/>
      <c r="PV40" s="386"/>
      <c r="PW40" s="386"/>
      <c r="PX40" s="386"/>
      <c r="PY40" s="386"/>
      <c r="PZ40" s="386"/>
      <c r="QA40" s="386"/>
      <c r="QB40" s="386"/>
      <c r="QC40" s="386"/>
      <c r="QD40" s="386"/>
      <c r="QE40" s="386"/>
      <c r="QF40" s="386"/>
      <c r="QG40" s="386"/>
      <c r="QH40" s="386"/>
      <c r="QI40" s="386"/>
      <c r="QJ40" s="386"/>
      <c r="QK40" s="386"/>
      <c r="QL40" s="386"/>
      <c r="QM40" s="386"/>
      <c r="QN40" s="386"/>
      <c r="QO40" s="386"/>
      <c r="QP40" s="386"/>
      <c r="QQ40" s="386"/>
      <c r="QR40" s="386"/>
      <c r="QS40" s="386"/>
      <c r="QT40" s="386"/>
      <c r="QU40" s="386"/>
      <c r="QV40" s="386"/>
      <c r="QW40" s="386"/>
      <c r="QX40" s="386"/>
      <c r="QY40" s="386"/>
      <c r="QZ40" s="386"/>
      <c r="RA40" s="386"/>
      <c r="RB40" s="386"/>
      <c r="RC40" s="386"/>
      <c r="RD40" s="386"/>
      <c r="RE40" s="386"/>
      <c r="RF40" s="386"/>
      <c r="RG40" s="386"/>
      <c r="RH40" s="386"/>
      <c r="RI40" s="386"/>
      <c r="RJ40" s="386"/>
      <c r="RK40" s="386"/>
      <c r="RL40" s="386"/>
      <c r="RM40" s="386"/>
      <c r="RN40" s="386"/>
      <c r="RO40" s="386"/>
      <c r="RP40" s="386"/>
      <c r="RQ40" s="386"/>
      <c r="RR40" s="386"/>
      <c r="RS40" s="386"/>
      <c r="RT40" s="386"/>
      <c r="RU40" s="386"/>
      <c r="RV40" s="386"/>
      <c r="RW40" s="386"/>
      <c r="RX40" s="386"/>
      <c r="RY40" s="386"/>
      <c r="RZ40" s="386"/>
      <c r="SA40" s="386"/>
      <c r="SB40" s="386"/>
      <c r="SC40" s="386"/>
      <c r="SD40" s="386"/>
      <c r="SE40" s="386"/>
      <c r="SF40" s="386"/>
      <c r="SG40" s="386"/>
      <c r="SH40" s="386"/>
      <c r="SI40" s="386"/>
      <c r="SJ40" s="386"/>
      <c r="SK40" s="386"/>
      <c r="SL40" s="386"/>
      <c r="SM40" s="386"/>
      <c r="SN40" s="386"/>
      <c r="SO40" s="386"/>
      <c r="SP40" s="386"/>
      <c r="SQ40" s="386"/>
      <c r="SR40" s="386"/>
      <c r="SS40" s="386"/>
      <c r="ST40" s="386"/>
      <c r="SU40" s="386"/>
      <c r="SV40" s="386"/>
      <c r="SW40" s="386"/>
      <c r="SX40" s="386"/>
      <c r="SY40" s="386"/>
      <c r="SZ40" s="386"/>
      <c r="TA40" s="386"/>
      <c r="TB40" s="386"/>
      <c r="TC40" s="386"/>
      <c r="TD40" s="386"/>
      <c r="TE40" s="386"/>
      <c r="TF40" s="386"/>
      <c r="TG40" s="386"/>
      <c r="TH40" s="386"/>
      <c r="TI40" s="386"/>
      <c r="TJ40" s="386"/>
      <c r="TK40" s="386"/>
      <c r="TL40" s="386"/>
      <c r="TM40" s="386"/>
      <c r="TN40" s="386"/>
      <c r="TO40" s="386"/>
      <c r="TP40" s="386"/>
      <c r="TQ40" s="386"/>
      <c r="TR40" s="386"/>
      <c r="TS40" s="386"/>
      <c r="TT40" s="386"/>
      <c r="TU40" s="386"/>
      <c r="TV40" s="386"/>
      <c r="TW40" s="386"/>
      <c r="TX40" s="386"/>
      <c r="TY40" s="386"/>
      <c r="TZ40" s="386"/>
      <c r="UA40" s="386"/>
      <c r="UB40" s="386"/>
      <c r="UC40" s="386"/>
      <c r="UD40" s="386"/>
      <c r="UE40" s="386"/>
      <c r="UF40" s="386"/>
      <c r="UG40" s="386"/>
      <c r="UH40" s="386"/>
      <c r="UI40" s="386"/>
      <c r="UJ40" s="386"/>
      <c r="UK40" s="386"/>
      <c r="UL40" s="386"/>
      <c r="UM40" s="386"/>
      <c r="UN40" s="386"/>
      <c r="UO40" s="386"/>
      <c r="UP40" s="386"/>
      <c r="UQ40" s="386"/>
      <c r="UR40" s="386"/>
      <c r="US40" s="386"/>
      <c r="UT40" s="386"/>
      <c r="UU40" s="386"/>
      <c r="UV40" s="386"/>
      <c r="UW40" s="386"/>
      <c r="UX40" s="386"/>
      <c r="UY40" s="386"/>
      <c r="UZ40" s="386"/>
      <c r="VA40" s="386"/>
      <c r="VB40" s="386"/>
      <c r="VC40" s="386"/>
      <c r="VD40" s="386"/>
      <c r="VE40" s="386"/>
      <c r="VF40" s="386"/>
      <c r="VG40" s="386"/>
      <c r="VH40" s="386"/>
      <c r="VI40" s="386"/>
      <c r="VJ40" s="386"/>
      <c r="VK40" s="386"/>
      <c r="VL40" s="386"/>
      <c r="VM40" s="386"/>
      <c r="VN40" s="386"/>
      <c r="VO40" s="386"/>
      <c r="VP40" s="386"/>
      <c r="VQ40" s="386"/>
      <c r="VR40" s="386"/>
      <c r="VS40" s="386"/>
      <c r="VT40" s="386"/>
      <c r="VU40" s="386"/>
      <c r="VV40" s="386"/>
      <c r="VW40" s="386"/>
      <c r="VX40" s="386"/>
      <c r="VY40" s="386"/>
      <c r="VZ40" s="386"/>
      <c r="WA40" s="386"/>
      <c r="WB40" s="386"/>
      <c r="WC40" s="386"/>
      <c r="WD40" s="386"/>
    </row>
    <row r="41" spans="1:602" s="414" customFormat="1" ht="15.75" x14ac:dyDescent="0.2">
      <c r="A41" s="435" t="s">
        <v>394</v>
      </c>
      <c r="B41" s="469" t="s">
        <v>389</v>
      </c>
      <c r="C41" s="434" t="s">
        <v>23</v>
      </c>
      <c r="D41" s="434">
        <v>15</v>
      </c>
      <c r="E41" s="434">
        <v>14.83</v>
      </c>
      <c r="F41" s="437">
        <f t="shared" si="0"/>
        <v>222.45</v>
      </c>
      <c r="G41" s="434">
        <v>15</v>
      </c>
      <c r="H41" s="434">
        <v>222.45</v>
      </c>
      <c r="I41" s="422">
        <f>IF(F41=0,0,H41/F41)</f>
        <v>1</v>
      </c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  <c r="AC41" s="386"/>
      <c r="AD41" s="386"/>
      <c r="AE41" s="386"/>
      <c r="AF41" s="386"/>
      <c r="AG41" s="386"/>
      <c r="AH41" s="386"/>
      <c r="AI41" s="386"/>
      <c r="AJ41" s="386"/>
      <c r="AK41" s="386"/>
      <c r="AL41" s="386"/>
      <c r="AM41" s="386"/>
      <c r="AN41" s="386"/>
      <c r="AO41" s="386"/>
      <c r="AP41" s="386"/>
      <c r="AQ41" s="386"/>
      <c r="AR41" s="386"/>
      <c r="AS41" s="386"/>
      <c r="AT41" s="386"/>
      <c r="AU41" s="386"/>
      <c r="AV41" s="386"/>
      <c r="AW41" s="386"/>
      <c r="AX41" s="386"/>
      <c r="AY41" s="386"/>
      <c r="AZ41" s="386"/>
      <c r="BA41" s="386"/>
      <c r="BB41" s="386"/>
      <c r="BC41" s="386"/>
      <c r="BD41" s="386"/>
      <c r="BE41" s="386"/>
      <c r="BF41" s="386"/>
      <c r="BG41" s="386"/>
      <c r="BH41" s="386"/>
      <c r="BI41" s="386"/>
      <c r="BJ41" s="386"/>
      <c r="BK41" s="386"/>
      <c r="BL41" s="386"/>
      <c r="BM41" s="386"/>
      <c r="BN41" s="386"/>
      <c r="BO41" s="386"/>
      <c r="BP41" s="386"/>
      <c r="BQ41" s="386"/>
      <c r="BR41" s="386"/>
      <c r="BS41" s="386"/>
      <c r="BT41" s="386"/>
      <c r="BU41" s="386"/>
      <c r="BV41" s="386"/>
      <c r="BW41" s="386"/>
      <c r="BX41" s="386"/>
      <c r="BY41" s="386"/>
      <c r="BZ41" s="386"/>
      <c r="CA41" s="386"/>
      <c r="CB41" s="386"/>
      <c r="CC41" s="386"/>
      <c r="CD41" s="386"/>
      <c r="CE41" s="386"/>
      <c r="CF41" s="386"/>
      <c r="CG41" s="386"/>
      <c r="CH41" s="386"/>
      <c r="CI41" s="386"/>
      <c r="CJ41" s="386"/>
      <c r="CK41" s="386"/>
      <c r="CL41" s="386"/>
      <c r="CM41" s="386"/>
      <c r="CN41" s="386"/>
      <c r="CO41" s="386"/>
      <c r="CP41" s="386"/>
      <c r="CQ41" s="386"/>
      <c r="CR41" s="386"/>
      <c r="CS41" s="386"/>
      <c r="CT41" s="386"/>
      <c r="CU41" s="386"/>
      <c r="CV41" s="386"/>
      <c r="CW41" s="386"/>
      <c r="CX41" s="386"/>
      <c r="CY41" s="386"/>
      <c r="CZ41" s="386"/>
      <c r="DA41" s="386"/>
      <c r="DB41" s="386"/>
      <c r="DC41" s="386"/>
      <c r="DD41" s="386"/>
      <c r="DE41" s="386"/>
      <c r="DF41" s="386"/>
      <c r="DG41" s="386"/>
      <c r="DH41" s="386"/>
      <c r="DI41" s="386"/>
      <c r="DJ41" s="386"/>
      <c r="DK41" s="386"/>
      <c r="DL41" s="386"/>
      <c r="DM41" s="386"/>
      <c r="DN41" s="386"/>
      <c r="DO41" s="386"/>
      <c r="DP41" s="386"/>
      <c r="DQ41" s="386"/>
      <c r="DR41" s="386"/>
      <c r="DS41" s="386"/>
      <c r="DT41" s="386"/>
      <c r="DU41" s="386"/>
      <c r="DV41" s="386"/>
      <c r="DW41" s="386"/>
      <c r="DX41" s="386"/>
      <c r="DY41" s="386"/>
      <c r="DZ41" s="386"/>
      <c r="EA41" s="386"/>
      <c r="EB41" s="386"/>
      <c r="EC41" s="386"/>
      <c r="ED41" s="386"/>
      <c r="EE41" s="386"/>
      <c r="EF41" s="386"/>
      <c r="EG41" s="386"/>
      <c r="EH41" s="386"/>
      <c r="EI41" s="386"/>
      <c r="EJ41" s="386"/>
      <c r="EK41" s="386"/>
      <c r="EL41" s="386"/>
      <c r="EM41" s="386"/>
      <c r="EN41" s="386"/>
      <c r="EO41" s="386"/>
      <c r="EP41" s="386"/>
      <c r="EQ41" s="386"/>
      <c r="ER41" s="386"/>
      <c r="ES41" s="386"/>
      <c r="ET41" s="386"/>
      <c r="EU41" s="386"/>
      <c r="EV41" s="386"/>
      <c r="EW41" s="386"/>
      <c r="EX41" s="386"/>
      <c r="EY41" s="386"/>
      <c r="EZ41" s="386"/>
      <c r="FA41" s="386"/>
      <c r="FB41" s="386"/>
      <c r="FC41" s="386"/>
      <c r="FD41" s="386"/>
      <c r="FE41" s="386"/>
      <c r="FF41" s="386"/>
      <c r="FG41" s="386"/>
      <c r="FH41" s="386"/>
      <c r="FI41" s="386"/>
      <c r="FJ41" s="386"/>
      <c r="FK41" s="386"/>
      <c r="FL41" s="386"/>
      <c r="FM41" s="386"/>
      <c r="FN41" s="386"/>
      <c r="FO41" s="386"/>
      <c r="FP41" s="386"/>
      <c r="FQ41" s="386"/>
      <c r="FR41" s="386"/>
      <c r="FS41" s="386"/>
      <c r="FT41" s="386"/>
      <c r="FU41" s="386"/>
      <c r="FV41" s="386"/>
      <c r="FW41" s="386"/>
      <c r="FX41" s="386"/>
      <c r="FY41" s="386"/>
      <c r="FZ41" s="386"/>
      <c r="GA41" s="386"/>
      <c r="GB41" s="386"/>
      <c r="GC41" s="386"/>
      <c r="GD41" s="386"/>
      <c r="GE41" s="386"/>
      <c r="GF41" s="386"/>
      <c r="GG41" s="386"/>
      <c r="GH41" s="386"/>
      <c r="GI41" s="386"/>
      <c r="GJ41" s="386"/>
      <c r="GK41" s="386"/>
      <c r="GL41" s="386"/>
      <c r="GM41" s="386"/>
      <c r="GN41" s="386"/>
      <c r="GO41" s="386"/>
      <c r="GP41" s="386"/>
      <c r="GQ41" s="386"/>
      <c r="GR41" s="386"/>
      <c r="GS41" s="386"/>
      <c r="GT41" s="386"/>
      <c r="GU41" s="386"/>
      <c r="GV41" s="386"/>
      <c r="GW41" s="386"/>
      <c r="GX41" s="386"/>
      <c r="GY41" s="386"/>
      <c r="GZ41" s="386"/>
      <c r="HA41" s="386"/>
      <c r="HB41" s="386"/>
      <c r="HC41" s="386"/>
      <c r="HD41" s="386"/>
      <c r="HE41" s="386"/>
      <c r="HF41" s="386"/>
      <c r="HG41" s="386"/>
      <c r="HH41" s="386"/>
      <c r="HI41" s="386"/>
      <c r="HJ41" s="386"/>
      <c r="HK41" s="386"/>
      <c r="HL41" s="386"/>
      <c r="HM41" s="386"/>
      <c r="HN41" s="386"/>
      <c r="HO41" s="386"/>
      <c r="HP41" s="386"/>
      <c r="HQ41" s="386"/>
      <c r="HR41" s="386"/>
      <c r="HS41" s="386"/>
      <c r="HT41" s="386"/>
      <c r="HU41" s="386"/>
      <c r="HV41" s="386"/>
      <c r="HW41" s="386"/>
      <c r="HX41" s="386"/>
      <c r="HY41" s="386"/>
      <c r="HZ41" s="386"/>
      <c r="IA41" s="386"/>
      <c r="IB41" s="386"/>
      <c r="IC41" s="386"/>
      <c r="ID41" s="386"/>
      <c r="IE41" s="386"/>
      <c r="IF41" s="386"/>
      <c r="IG41" s="386"/>
      <c r="IH41" s="386"/>
      <c r="II41" s="386"/>
      <c r="IJ41" s="386"/>
      <c r="IK41" s="386"/>
      <c r="IL41" s="386"/>
      <c r="IM41" s="386"/>
      <c r="IN41" s="386"/>
      <c r="IO41" s="386"/>
      <c r="IP41" s="386"/>
      <c r="IQ41" s="386"/>
      <c r="IR41" s="386"/>
      <c r="IS41" s="386"/>
      <c r="IT41" s="386"/>
      <c r="IU41" s="386"/>
      <c r="IV41" s="386"/>
      <c r="IW41" s="386"/>
      <c r="IX41" s="386"/>
      <c r="IY41" s="386"/>
      <c r="IZ41" s="386"/>
      <c r="JA41" s="386"/>
      <c r="JB41" s="386"/>
      <c r="JC41" s="386"/>
      <c r="JD41" s="386"/>
      <c r="JE41" s="386"/>
      <c r="JF41" s="386"/>
      <c r="JG41" s="386"/>
      <c r="JH41" s="386"/>
      <c r="JI41" s="386"/>
      <c r="JJ41" s="386"/>
      <c r="JK41" s="386"/>
      <c r="JL41" s="386"/>
      <c r="JM41" s="386"/>
      <c r="JN41" s="386"/>
      <c r="JO41" s="386"/>
      <c r="JP41" s="386"/>
      <c r="JQ41" s="386"/>
      <c r="JR41" s="386"/>
      <c r="JS41" s="386"/>
      <c r="JT41" s="386"/>
      <c r="JU41" s="386"/>
      <c r="JV41" s="386"/>
      <c r="JW41" s="386"/>
      <c r="JX41" s="386"/>
      <c r="JY41" s="386"/>
      <c r="JZ41" s="386"/>
      <c r="KA41" s="386"/>
      <c r="KB41" s="386"/>
      <c r="KC41" s="386"/>
      <c r="KD41" s="386"/>
      <c r="KE41" s="386"/>
      <c r="KF41" s="386"/>
      <c r="KG41" s="386"/>
      <c r="KH41" s="386"/>
      <c r="KI41" s="386"/>
      <c r="KJ41" s="386"/>
      <c r="KK41" s="386"/>
      <c r="KL41" s="386"/>
      <c r="KM41" s="386"/>
      <c r="KN41" s="386"/>
      <c r="KO41" s="386"/>
      <c r="KP41" s="386"/>
      <c r="KQ41" s="386"/>
      <c r="KR41" s="386"/>
      <c r="KS41" s="386"/>
      <c r="KT41" s="386"/>
      <c r="KU41" s="386"/>
      <c r="KV41" s="386"/>
      <c r="KW41" s="386"/>
      <c r="KX41" s="386"/>
      <c r="KY41" s="386"/>
      <c r="KZ41" s="386"/>
      <c r="LA41" s="386"/>
      <c r="LB41" s="386"/>
      <c r="LC41" s="386"/>
      <c r="LD41" s="386"/>
      <c r="LE41" s="386"/>
      <c r="LF41" s="386"/>
      <c r="LG41" s="386"/>
      <c r="LH41" s="386"/>
      <c r="LI41" s="386"/>
      <c r="LJ41" s="386"/>
      <c r="LK41" s="386"/>
      <c r="LL41" s="386"/>
      <c r="LM41" s="386"/>
      <c r="LN41" s="386"/>
      <c r="LO41" s="386"/>
      <c r="LP41" s="386"/>
      <c r="LQ41" s="386"/>
      <c r="LR41" s="386"/>
      <c r="LS41" s="386"/>
      <c r="LT41" s="386"/>
      <c r="LU41" s="386"/>
      <c r="LV41" s="386"/>
      <c r="LW41" s="386"/>
      <c r="LX41" s="386"/>
      <c r="LY41" s="386"/>
      <c r="LZ41" s="386"/>
      <c r="MA41" s="386"/>
      <c r="MB41" s="386"/>
      <c r="MC41" s="386"/>
      <c r="MD41" s="386"/>
      <c r="ME41" s="386"/>
      <c r="MF41" s="386"/>
      <c r="MG41" s="386"/>
      <c r="MH41" s="386"/>
      <c r="MI41" s="386"/>
      <c r="MJ41" s="386"/>
      <c r="MK41" s="386"/>
      <c r="ML41" s="386"/>
      <c r="MM41" s="386"/>
      <c r="MN41" s="386"/>
      <c r="MO41" s="386"/>
      <c r="MP41" s="386"/>
      <c r="MQ41" s="386"/>
      <c r="MR41" s="386"/>
      <c r="MS41" s="386"/>
      <c r="MT41" s="386"/>
      <c r="MU41" s="386"/>
      <c r="MV41" s="386"/>
      <c r="MW41" s="386"/>
      <c r="MX41" s="386"/>
      <c r="MY41" s="386"/>
      <c r="MZ41" s="386"/>
      <c r="NA41" s="386"/>
      <c r="NB41" s="386"/>
      <c r="NC41" s="386"/>
      <c r="ND41" s="386"/>
      <c r="NE41" s="386"/>
      <c r="NF41" s="386"/>
      <c r="NG41" s="386"/>
      <c r="NH41" s="386"/>
      <c r="NI41" s="386"/>
      <c r="NJ41" s="386"/>
      <c r="NK41" s="386"/>
      <c r="NL41" s="386"/>
      <c r="NM41" s="386"/>
      <c r="NN41" s="386"/>
      <c r="NO41" s="386"/>
      <c r="NP41" s="386"/>
      <c r="NQ41" s="386"/>
      <c r="NR41" s="386"/>
      <c r="NS41" s="386"/>
      <c r="NT41" s="386"/>
      <c r="NU41" s="386"/>
      <c r="NV41" s="386"/>
      <c r="NW41" s="386"/>
      <c r="NX41" s="386"/>
      <c r="NY41" s="386"/>
      <c r="NZ41" s="386"/>
      <c r="OA41" s="386"/>
      <c r="OB41" s="386"/>
      <c r="OC41" s="386"/>
      <c r="OD41" s="386"/>
      <c r="OE41" s="386"/>
      <c r="OF41" s="386"/>
      <c r="OG41" s="386"/>
      <c r="OH41" s="386"/>
      <c r="OI41" s="386"/>
      <c r="OJ41" s="386"/>
      <c r="OK41" s="386"/>
      <c r="OL41" s="386"/>
      <c r="OM41" s="386"/>
      <c r="ON41" s="386"/>
      <c r="OO41" s="386"/>
      <c r="OP41" s="386"/>
      <c r="OQ41" s="386"/>
      <c r="OR41" s="386"/>
      <c r="OS41" s="386"/>
      <c r="OT41" s="386"/>
      <c r="OU41" s="386"/>
      <c r="OV41" s="386"/>
      <c r="OW41" s="386"/>
      <c r="OX41" s="386"/>
      <c r="OY41" s="386"/>
      <c r="OZ41" s="386"/>
      <c r="PA41" s="386"/>
      <c r="PB41" s="386"/>
      <c r="PC41" s="386"/>
      <c r="PD41" s="386"/>
      <c r="PE41" s="386"/>
      <c r="PF41" s="386"/>
      <c r="PG41" s="386"/>
      <c r="PH41" s="386"/>
      <c r="PI41" s="386"/>
      <c r="PJ41" s="386"/>
      <c r="PK41" s="386"/>
      <c r="PL41" s="386"/>
      <c r="PM41" s="386"/>
      <c r="PN41" s="386"/>
      <c r="PO41" s="386"/>
      <c r="PP41" s="386"/>
      <c r="PQ41" s="386"/>
      <c r="PR41" s="386"/>
      <c r="PS41" s="386"/>
      <c r="PT41" s="386"/>
      <c r="PU41" s="386"/>
      <c r="PV41" s="386"/>
      <c r="PW41" s="386"/>
      <c r="PX41" s="386"/>
      <c r="PY41" s="386"/>
      <c r="PZ41" s="386"/>
      <c r="QA41" s="386"/>
      <c r="QB41" s="386"/>
      <c r="QC41" s="386"/>
      <c r="QD41" s="386"/>
      <c r="QE41" s="386"/>
      <c r="QF41" s="386"/>
      <c r="QG41" s="386"/>
      <c r="QH41" s="386"/>
      <c r="QI41" s="386"/>
      <c r="QJ41" s="386"/>
      <c r="QK41" s="386"/>
      <c r="QL41" s="386"/>
      <c r="QM41" s="386"/>
      <c r="QN41" s="386"/>
      <c r="QO41" s="386"/>
      <c r="QP41" s="386"/>
      <c r="QQ41" s="386"/>
      <c r="QR41" s="386"/>
      <c r="QS41" s="386"/>
      <c r="QT41" s="386"/>
      <c r="QU41" s="386"/>
      <c r="QV41" s="386"/>
      <c r="QW41" s="386"/>
      <c r="QX41" s="386"/>
      <c r="QY41" s="386"/>
      <c r="QZ41" s="386"/>
      <c r="RA41" s="386"/>
      <c r="RB41" s="386"/>
      <c r="RC41" s="386"/>
      <c r="RD41" s="386"/>
      <c r="RE41" s="386"/>
      <c r="RF41" s="386"/>
      <c r="RG41" s="386"/>
      <c r="RH41" s="386"/>
      <c r="RI41" s="386"/>
      <c r="RJ41" s="386"/>
      <c r="RK41" s="386"/>
      <c r="RL41" s="386"/>
      <c r="RM41" s="386"/>
      <c r="RN41" s="386"/>
      <c r="RO41" s="386"/>
      <c r="RP41" s="386"/>
      <c r="RQ41" s="386"/>
      <c r="RR41" s="386"/>
      <c r="RS41" s="386"/>
      <c r="RT41" s="386"/>
      <c r="RU41" s="386"/>
      <c r="RV41" s="386"/>
      <c r="RW41" s="386"/>
      <c r="RX41" s="386"/>
      <c r="RY41" s="386"/>
      <c r="RZ41" s="386"/>
      <c r="SA41" s="386"/>
      <c r="SB41" s="386"/>
      <c r="SC41" s="386"/>
      <c r="SD41" s="386"/>
      <c r="SE41" s="386"/>
      <c r="SF41" s="386"/>
      <c r="SG41" s="386"/>
      <c r="SH41" s="386"/>
      <c r="SI41" s="386"/>
      <c r="SJ41" s="386"/>
      <c r="SK41" s="386"/>
      <c r="SL41" s="386"/>
      <c r="SM41" s="386"/>
      <c r="SN41" s="386"/>
      <c r="SO41" s="386"/>
      <c r="SP41" s="386"/>
      <c r="SQ41" s="386"/>
      <c r="SR41" s="386"/>
      <c r="SS41" s="386"/>
      <c r="ST41" s="386"/>
      <c r="SU41" s="386"/>
      <c r="SV41" s="386"/>
      <c r="SW41" s="386"/>
      <c r="SX41" s="386"/>
      <c r="SY41" s="386"/>
      <c r="SZ41" s="386"/>
      <c r="TA41" s="386"/>
      <c r="TB41" s="386"/>
      <c r="TC41" s="386"/>
      <c r="TD41" s="386"/>
      <c r="TE41" s="386"/>
      <c r="TF41" s="386"/>
      <c r="TG41" s="386"/>
      <c r="TH41" s="386"/>
      <c r="TI41" s="386"/>
      <c r="TJ41" s="386"/>
      <c r="TK41" s="386"/>
      <c r="TL41" s="386"/>
      <c r="TM41" s="386"/>
      <c r="TN41" s="386"/>
      <c r="TO41" s="386"/>
      <c r="TP41" s="386"/>
      <c r="TQ41" s="386"/>
      <c r="TR41" s="386"/>
      <c r="TS41" s="386"/>
      <c r="TT41" s="386"/>
      <c r="TU41" s="386"/>
      <c r="TV41" s="386"/>
      <c r="TW41" s="386"/>
      <c r="TX41" s="386"/>
      <c r="TY41" s="386"/>
      <c r="TZ41" s="386"/>
      <c r="UA41" s="386"/>
      <c r="UB41" s="386"/>
      <c r="UC41" s="386"/>
      <c r="UD41" s="386"/>
      <c r="UE41" s="386"/>
      <c r="UF41" s="386"/>
      <c r="UG41" s="386"/>
      <c r="UH41" s="386"/>
      <c r="UI41" s="386"/>
      <c r="UJ41" s="386"/>
      <c r="UK41" s="386"/>
      <c r="UL41" s="386"/>
      <c r="UM41" s="386"/>
      <c r="UN41" s="386"/>
      <c r="UO41" s="386"/>
      <c r="UP41" s="386"/>
      <c r="UQ41" s="386"/>
      <c r="UR41" s="386"/>
      <c r="US41" s="386"/>
      <c r="UT41" s="386"/>
      <c r="UU41" s="386"/>
      <c r="UV41" s="386"/>
      <c r="UW41" s="386"/>
      <c r="UX41" s="386"/>
      <c r="UY41" s="386"/>
      <c r="UZ41" s="386"/>
      <c r="VA41" s="386"/>
      <c r="VB41" s="386"/>
      <c r="VC41" s="386"/>
      <c r="VD41" s="386"/>
      <c r="VE41" s="386"/>
      <c r="VF41" s="386"/>
      <c r="VG41" s="386"/>
      <c r="VH41" s="386"/>
      <c r="VI41" s="386"/>
      <c r="VJ41" s="386"/>
      <c r="VK41" s="386"/>
      <c r="VL41" s="386"/>
      <c r="VM41" s="386"/>
      <c r="VN41" s="386"/>
      <c r="VO41" s="386"/>
      <c r="VP41" s="386"/>
      <c r="VQ41" s="386"/>
      <c r="VR41" s="386"/>
      <c r="VS41" s="386"/>
      <c r="VT41" s="386"/>
      <c r="VU41" s="386"/>
      <c r="VV41" s="386"/>
      <c r="VW41" s="386"/>
      <c r="VX41" s="386"/>
      <c r="VY41" s="386"/>
      <c r="VZ41" s="386"/>
      <c r="WA41" s="386"/>
      <c r="WB41" s="386"/>
      <c r="WC41" s="386"/>
      <c r="WD41" s="386"/>
    </row>
    <row r="42" spans="1:602" s="424" customFormat="1" ht="15.75" x14ac:dyDescent="0.2">
      <c r="A42" s="435" t="s">
        <v>396</v>
      </c>
      <c r="B42" s="469" t="s">
        <v>502</v>
      </c>
      <c r="C42" s="434" t="s">
        <v>35</v>
      </c>
      <c r="D42" s="434">
        <v>15</v>
      </c>
      <c r="E42" s="434">
        <v>14.78</v>
      </c>
      <c r="F42" s="437">
        <f t="shared" si="0"/>
        <v>221.7</v>
      </c>
      <c r="G42" s="434">
        <v>15</v>
      </c>
      <c r="H42" s="434">
        <v>221.7</v>
      </c>
      <c r="I42" s="422">
        <f>IF(F42=0,0,H42/F42)</f>
        <v>1</v>
      </c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3"/>
      <c r="AC42" s="423"/>
      <c r="AD42" s="423"/>
      <c r="AE42" s="423"/>
      <c r="AF42" s="423"/>
      <c r="AG42" s="423"/>
      <c r="AH42" s="423"/>
      <c r="AI42" s="423"/>
      <c r="AJ42" s="423"/>
      <c r="AK42" s="423"/>
      <c r="AL42" s="423"/>
      <c r="AM42" s="423"/>
      <c r="AN42" s="423"/>
      <c r="AO42" s="423"/>
      <c r="AP42" s="423"/>
      <c r="AQ42" s="423"/>
      <c r="AR42" s="423"/>
      <c r="AS42" s="423"/>
      <c r="AT42" s="423"/>
      <c r="AU42" s="423"/>
      <c r="AV42" s="423"/>
      <c r="AW42" s="423"/>
      <c r="AX42" s="423"/>
      <c r="AY42" s="423"/>
      <c r="AZ42" s="423"/>
      <c r="BA42" s="423"/>
      <c r="BB42" s="423"/>
      <c r="BC42" s="423"/>
      <c r="BD42" s="423"/>
      <c r="BE42" s="423"/>
      <c r="BF42" s="423"/>
      <c r="BG42" s="423"/>
      <c r="BH42" s="423"/>
      <c r="BI42" s="423"/>
      <c r="BJ42" s="423"/>
      <c r="BK42" s="423"/>
      <c r="BL42" s="423"/>
      <c r="BM42" s="423"/>
      <c r="BN42" s="423"/>
      <c r="BO42" s="423"/>
      <c r="BP42" s="423"/>
      <c r="BQ42" s="423"/>
      <c r="BR42" s="423"/>
      <c r="BS42" s="423"/>
      <c r="BT42" s="423"/>
      <c r="BU42" s="423"/>
      <c r="BV42" s="423"/>
      <c r="BW42" s="423"/>
      <c r="BX42" s="423"/>
      <c r="BY42" s="423"/>
      <c r="BZ42" s="423"/>
      <c r="CA42" s="423"/>
      <c r="CB42" s="423"/>
      <c r="CC42" s="423"/>
      <c r="CD42" s="423"/>
      <c r="CE42" s="423"/>
      <c r="CF42" s="423"/>
      <c r="CG42" s="423"/>
      <c r="CH42" s="423"/>
      <c r="CI42" s="423"/>
      <c r="CJ42" s="423"/>
      <c r="CK42" s="423"/>
      <c r="CL42" s="423"/>
      <c r="CM42" s="423"/>
      <c r="CN42" s="423"/>
      <c r="CO42" s="423"/>
      <c r="CP42" s="423"/>
      <c r="CQ42" s="423"/>
      <c r="CR42" s="423"/>
      <c r="CS42" s="423"/>
      <c r="CT42" s="423"/>
      <c r="CU42" s="423"/>
      <c r="CV42" s="423"/>
      <c r="CW42" s="423"/>
      <c r="CX42" s="423"/>
      <c r="CY42" s="423"/>
      <c r="CZ42" s="423"/>
      <c r="DA42" s="423"/>
      <c r="DB42" s="423"/>
      <c r="DC42" s="423"/>
      <c r="DD42" s="423"/>
      <c r="DE42" s="423"/>
      <c r="DF42" s="423"/>
      <c r="DG42" s="423"/>
      <c r="DH42" s="423"/>
      <c r="DI42" s="423"/>
      <c r="DJ42" s="423"/>
      <c r="DK42" s="423"/>
      <c r="DL42" s="423"/>
      <c r="DM42" s="423"/>
      <c r="DN42" s="423"/>
      <c r="DO42" s="423"/>
      <c r="DP42" s="423"/>
      <c r="DQ42" s="423"/>
      <c r="DR42" s="423"/>
      <c r="DS42" s="423"/>
      <c r="DT42" s="423"/>
      <c r="DU42" s="423"/>
      <c r="DV42" s="423"/>
      <c r="DW42" s="423"/>
      <c r="DX42" s="423"/>
      <c r="DY42" s="423"/>
      <c r="DZ42" s="423"/>
      <c r="EA42" s="423"/>
      <c r="EB42" s="423"/>
      <c r="EC42" s="423"/>
      <c r="ED42" s="423"/>
      <c r="EE42" s="423"/>
      <c r="EF42" s="423"/>
      <c r="EG42" s="423"/>
      <c r="EH42" s="423"/>
      <c r="EI42" s="423"/>
      <c r="EJ42" s="423"/>
      <c r="EK42" s="423"/>
      <c r="EL42" s="423"/>
      <c r="EM42" s="423"/>
      <c r="EN42" s="423"/>
      <c r="EO42" s="423"/>
      <c r="EP42" s="423"/>
      <c r="EQ42" s="423"/>
      <c r="ER42" s="423"/>
      <c r="ES42" s="423"/>
      <c r="ET42" s="423"/>
      <c r="EU42" s="423"/>
      <c r="EV42" s="423"/>
      <c r="EW42" s="423"/>
      <c r="EX42" s="423"/>
      <c r="EY42" s="423"/>
      <c r="EZ42" s="423"/>
      <c r="FA42" s="423"/>
      <c r="FB42" s="423"/>
      <c r="FC42" s="423"/>
      <c r="FD42" s="423"/>
      <c r="FE42" s="423"/>
      <c r="FF42" s="423"/>
      <c r="FG42" s="423"/>
      <c r="FH42" s="423"/>
      <c r="FI42" s="423"/>
      <c r="FJ42" s="423"/>
      <c r="FK42" s="423"/>
      <c r="FL42" s="423"/>
      <c r="FM42" s="423"/>
      <c r="FN42" s="423"/>
      <c r="FO42" s="423"/>
      <c r="FP42" s="423"/>
      <c r="FQ42" s="423"/>
      <c r="FR42" s="423"/>
      <c r="FS42" s="423"/>
      <c r="FT42" s="423"/>
      <c r="FU42" s="423"/>
      <c r="FV42" s="423"/>
      <c r="FW42" s="423"/>
      <c r="FX42" s="423"/>
      <c r="FY42" s="423"/>
      <c r="FZ42" s="423"/>
      <c r="GA42" s="423"/>
      <c r="GB42" s="423"/>
      <c r="GC42" s="423"/>
      <c r="GD42" s="423"/>
      <c r="GE42" s="423"/>
      <c r="GF42" s="423"/>
      <c r="GG42" s="423"/>
      <c r="GH42" s="423"/>
      <c r="GI42" s="423"/>
      <c r="GJ42" s="423"/>
      <c r="GK42" s="423"/>
      <c r="GL42" s="423"/>
      <c r="GM42" s="423"/>
      <c r="GN42" s="423"/>
      <c r="GO42" s="423"/>
      <c r="GP42" s="423"/>
      <c r="GQ42" s="423"/>
      <c r="GR42" s="423"/>
      <c r="GS42" s="423"/>
      <c r="GT42" s="423"/>
      <c r="GU42" s="423"/>
      <c r="GV42" s="423"/>
      <c r="GW42" s="423"/>
      <c r="GX42" s="423"/>
      <c r="GY42" s="423"/>
      <c r="GZ42" s="423"/>
      <c r="HA42" s="423"/>
      <c r="HB42" s="423"/>
      <c r="HC42" s="423"/>
      <c r="HD42" s="423"/>
      <c r="HE42" s="423"/>
      <c r="HF42" s="423"/>
      <c r="HG42" s="423"/>
      <c r="HH42" s="423"/>
      <c r="HI42" s="423"/>
      <c r="HJ42" s="423"/>
      <c r="HK42" s="423"/>
      <c r="HL42" s="423"/>
      <c r="HM42" s="423"/>
      <c r="HN42" s="423"/>
      <c r="HO42" s="423"/>
      <c r="HP42" s="423"/>
      <c r="HQ42" s="423"/>
      <c r="HR42" s="423"/>
      <c r="HS42" s="423"/>
      <c r="HT42" s="423"/>
      <c r="HU42" s="423"/>
      <c r="HV42" s="423"/>
      <c r="HW42" s="423"/>
      <c r="HX42" s="423"/>
      <c r="HY42" s="423"/>
      <c r="HZ42" s="423"/>
      <c r="IA42" s="423"/>
      <c r="IB42" s="423"/>
      <c r="IC42" s="423"/>
      <c r="ID42" s="423"/>
      <c r="IE42" s="423"/>
      <c r="IF42" s="423"/>
      <c r="IG42" s="423"/>
      <c r="IH42" s="423"/>
      <c r="II42" s="423"/>
      <c r="IJ42" s="423"/>
      <c r="IK42" s="423"/>
      <c r="IL42" s="423"/>
      <c r="IM42" s="423"/>
      <c r="IN42" s="423"/>
      <c r="IO42" s="423"/>
      <c r="IP42" s="423"/>
      <c r="IQ42" s="423"/>
      <c r="IR42" s="423"/>
      <c r="IS42" s="423"/>
      <c r="IT42" s="423"/>
      <c r="IU42" s="423"/>
      <c r="IV42" s="423"/>
      <c r="IW42" s="423"/>
      <c r="IX42" s="423"/>
      <c r="IY42" s="423"/>
      <c r="IZ42" s="423"/>
      <c r="JA42" s="423"/>
      <c r="JB42" s="423"/>
      <c r="JC42" s="423"/>
      <c r="JD42" s="423"/>
      <c r="JE42" s="423"/>
      <c r="JF42" s="423"/>
      <c r="JG42" s="423"/>
      <c r="JH42" s="423"/>
      <c r="JI42" s="423"/>
      <c r="JJ42" s="423"/>
      <c r="JK42" s="423"/>
      <c r="JL42" s="423"/>
      <c r="JM42" s="423"/>
      <c r="JN42" s="423"/>
      <c r="JO42" s="423"/>
      <c r="JP42" s="423"/>
      <c r="JQ42" s="423"/>
      <c r="JR42" s="423"/>
      <c r="JS42" s="423"/>
      <c r="JT42" s="423"/>
      <c r="JU42" s="423"/>
      <c r="JV42" s="423"/>
      <c r="JW42" s="423"/>
      <c r="JX42" s="423"/>
      <c r="JY42" s="423"/>
      <c r="JZ42" s="423"/>
      <c r="KA42" s="423"/>
      <c r="KB42" s="423"/>
      <c r="KC42" s="423"/>
      <c r="KD42" s="423"/>
      <c r="KE42" s="423"/>
      <c r="KF42" s="423"/>
      <c r="KG42" s="423"/>
      <c r="KH42" s="423"/>
      <c r="KI42" s="423"/>
      <c r="KJ42" s="423"/>
      <c r="KK42" s="423"/>
      <c r="KL42" s="423"/>
      <c r="KM42" s="423"/>
      <c r="KN42" s="423"/>
      <c r="KO42" s="423"/>
      <c r="KP42" s="423"/>
      <c r="KQ42" s="423"/>
      <c r="KR42" s="423"/>
      <c r="KS42" s="423"/>
      <c r="KT42" s="423"/>
      <c r="KU42" s="423"/>
      <c r="KV42" s="423"/>
      <c r="KW42" s="423"/>
      <c r="KX42" s="423"/>
      <c r="KY42" s="423"/>
      <c r="KZ42" s="423"/>
      <c r="LA42" s="423"/>
      <c r="LB42" s="423"/>
      <c r="LC42" s="423"/>
      <c r="LD42" s="423"/>
      <c r="LE42" s="423"/>
      <c r="LF42" s="423"/>
      <c r="LG42" s="423"/>
      <c r="LH42" s="423"/>
      <c r="LI42" s="423"/>
      <c r="LJ42" s="423"/>
      <c r="LK42" s="423"/>
      <c r="LL42" s="423"/>
      <c r="LM42" s="423"/>
      <c r="LN42" s="423"/>
      <c r="LO42" s="423"/>
      <c r="LP42" s="423"/>
      <c r="LQ42" s="423"/>
      <c r="LR42" s="423"/>
      <c r="LS42" s="423"/>
      <c r="LT42" s="423"/>
      <c r="LU42" s="423"/>
      <c r="LV42" s="423"/>
      <c r="LW42" s="423"/>
      <c r="LX42" s="423"/>
      <c r="LY42" s="423"/>
      <c r="LZ42" s="423"/>
      <c r="MA42" s="423"/>
      <c r="MB42" s="423"/>
      <c r="MC42" s="423"/>
      <c r="MD42" s="423"/>
      <c r="ME42" s="423"/>
      <c r="MF42" s="423"/>
      <c r="MG42" s="423"/>
      <c r="MH42" s="423"/>
      <c r="MI42" s="423"/>
      <c r="MJ42" s="423"/>
      <c r="MK42" s="423"/>
      <c r="ML42" s="423"/>
      <c r="MM42" s="423"/>
      <c r="MN42" s="423"/>
      <c r="MO42" s="423"/>
      <c r="MP42" s="423"/>
      <c r="MQ42" s="423"/>
      <c r="MR42" s="423"/>
      <c r="MS42" s="423"/>
      <c r="MT42" s="423"/>
      <c r="MU42" s="423"/>
      <c r="MV42" s="423"/>
      <c r="MW42" s="423"/>
      <c r="MX42" s="423"/>
      <c r="MY42" s="423"/>
      <c r="MZ42" s="423"/>
      <c r="NA42" s="423"/>
      <c r="NB42" s="423"/>
      <c r="NC42" s="423"/>
      <c r="ND42" s="423"/>
      <c r="NE42" s="423"/>
      <c r="NF42" s="423"/>
      <c r="NG42" s="423"/>
      <c r="NH42" s="423"/>
      <c r="NI42" s="423"/>
      <c r="NJ42" s="423"/>
      <c r="NK42" s="423"/>
      <c r="NL42" s="423"/>
      <c r="NM42" s="423"/>
      <c r="NN42" s="423"/>
      <c r="NO42" s="423"/>
      <c r="NP42" s="423"/>
      <c r="NQ42" s="423"/>
      <c r="NR42" s="423"/>
      <c r="NS42" s="423"/>
      <c r="NT42" s="423"/>
      <c r="NU42" s="423"/>
      <c r="NV42" s="423"/>
      <c r="NW42" s="423"/>
      <c r="NX42" s="423"/>
      <c r="NY42" s="423"/>
      <c r="NZ42" s="423"/>
      <c r="OA42" s="423"/>
      <c r="OB42" s="423"/>
      <c r="OC42" s="423"/>
      <c r="OD42" s="423"/>
      <c r="OE42" s="423"/>
      <c r="OF42" s="423"/>
      <c r="OG42" s="423"/>
      <c r="OH42" s="423"/>
      <c r="OI42" s="423"/>
      <c r="OJ42" s="423"/>
      <c r="OK42" s="423"/>
      <c r="OL42" s="423"/>
      <c r="OM42" s="423"/>
      <c r="ON42" s="423"/>
      <c r="OO42" s="423"/>
      <c r="OP42" s="423"/>
      <c r="OQ42" s="423"/>
      <c r="OR42" s="423"/>
      <c r="OS42" s="423"/>
      <c r="OT42" s="423"/>
      <c r="OU42" s="423"/>
      <c r="OV42" s="423"/>
      <c r="OW42" s="423"/>
      <c r="OX42" s="423"/>
      <c r="OY42" s="423"/>
      <c r="OZ42" s="423"/>
      <c r="PA42" s="423"/>
      <c r="PB42" s="423"/>
      <c r="PC42" s="423"/>
      <c r="PD42" s="423"/>
      <c r="PE42" s="423"/>
      <c r="PF42" s="423"/>
      <c r="PG42" s="423"/>
      <c r="PH42" s="423"/>
      <c r="PI42" s="423"/>
      <c r="PJ42" s="423"/>
      <c r="PK42" s="423"/>
      <c r="PL42" s="423"/>
      <c r="PM42" s="423"/>
      <c r="PN42" s="423"/>
      <c r="PO42" s="423"/>
      <c r="PP42" s="423"/>
      <c r="PQ42" s="423"/>
      <c r="PR42" s="423"/>
      <c r="PS42" s="423"/>
      <c r="PT42" s="423"/>
      <c r="PU42" s="423"/>
      <c r="PV42" s="423"/>
      <c r="PW42" s="423"/>
      <c r="PX42" s="423"/>
      <c r="PY42" s="423"/>
      <c r="PZ42" s="423"/>
      <c r="QA42" s="423"/>
      <c r="QB42" s="423"/>
      <c r="QC42" s="423"/>
      <c r="QD42" s="423"/>
      <c r="QE42" s="423"/>
      <c r="QF42" s="423"/>
      <c r="QG42" s="423"/>
      <c r="QH42" s="423"/>
      <c r="QI42" s="423"/>
      <c r="QJ42" s="423"/>
      <c r="QK42" s="423"/>
      <c r="QL42" s="423"/>
      <c r="QM42" s="423"/>
      <c r="QN42" s="423"/>
      <c r="QO42" s="423"/>
      <c r="QP42" s="423"/>
      <c r="QQ42" s="423"/>
      <c r="QR42" s="423"/>
      <c r="QS42" s="423"/>
      <c r="QT42" s="423"/>
      <c r="QU42" s="423"/>
      <c r="QV42" s="423"/>
      <c r="QW42" s="423"/>
      <c r="QX42" s="423"/>
      <c r="QY42" s="423"/>
      <c r="QZ42" s="423"/>
      <c r="RA42" s="423"/>
      <c r="RB42" s="423"/>
      <c r="RC42" s="423"/>
      <c r="RD42" s="423"/>
      <c r="RE42" s="423"/>
      <c r="RF42" s="423"/>
      <c r="RG42" s="423"/>
      <c r="RH42" s="423"/>
      <c r="RI42" s="423"/>
      <c r="RJ42" s="423"/>
      <c r="RK42" s="423"/>
      <c r="RL42" s="423"/>
      <c r="RM42" s="423"/>
      <c r="RN42" s="423"/>
      <c r="RO42" s="423"/>
      <c r="RP42" s="423"/>
      <c r="RQ42" s="423"/>
      <c r="RR42" s="423"/>
      <c r="RS42" s="423"/>
      <c r="RT42" s="423"/>
      <c r="RU42" s="423"/>
      <c r="RV42" s="423"/>
      <c r="RW42" s="423"/>
      <c r="RX42" s="423"/>
      <c r="RY42" s="423"/>
      <c r="RZ42" s="423"/>
      <c r="SA42" s="423"/>
      <c r="SB42" s="423"/>
      <c r="SC42" s="423"/>
      <c r="SD42" s="423"/>
      <c r="SE42" s="423"/>
      <c r="SF42" s="423"/>
      <c r="SG42" s="423"/>
      <c r="SH42" s="423"/>
      <c r="SI42" s="423"/>
      <c r="SJ42" s="423"/>
      <c r="SK42" s="423"/>
      <c r="SL42" s="423"/>
      <c r="SM42" s="423"/>
      <c r="SN42" s="423"/>
      <c r="SO42" s="423"/>
      <c r="SP42" s="423"/>
      <c r="SQ42" s="423"/>
      <c r="SR42" s="423"/>
      <c r="SS42" s="423"/>
      <c r="ST42" s="423"/>
      <c r="SU42" s="423"/>
      <c r="SV42" s="423"/>
      <c r="SW42" s="423"/>
      <c r="SX42" s="423"/>
      <c r="SY42" s="423"/>
      <c r="SZ42" s="423"/>
      <c r="TA42" s="423"/>
      <c r="TB42" s="423"/>
      <c r="TC42" s="423"/>
      <c r="TD42" s="423"/>
      <c r="TE42" s="423"/>
      <c r="TF42" s="423"/>
      <c r="TG42" s="423"/>
      <c r="TH42" s="423"/>
      <c r="TI42" s="423"/>
      <c r="TJ42" s="423"/>
      <c r="TK42" s="423"/>
      <c r="TL42" s="423"/>
      <c r="TM42" s="423"/>
      <c r="TN42" s="423"/>
      <c r="TO42" s="423"/>
      <c r="TP42" s="423"/>
      <c r="TQ42" s="423"/>
      <c r="TR42" s="423"/>
      <c r="TS42" s="423"/>
      <c r="TT42" s="423"/>
      <c r="TU42" s="423"/>
      <c r="TV42" s="423"/>
      <c r="TW42" s="423"/>
      <c r="TX42" s="423"/>
      <c r="TY42" s="423"/>
      <c r="TZ42" s="423"/>
      <c r="UA42" s="423"/>
      <c r="UB42" s="423"/>
      <c r="UC42" s="423"/>
      <c r="UD42" s="423"/>
      <c r="UE42" s="423"/>
      <c r="UF42" s="423"/>
      <c r="UG42" s="423"/>
      <c r="UH42" s="423"/>
      <c r="UI42" s="423"/>
      <c r="UJ42" s="423"/>
      <c r="UK42" s="423"/>
      <c r="UL42" s="423"/>
      <c r="UM42" s="423"/>
      <c r="UN42" s="423"/>
      <c r="UO42" s="423"/>
      <c r="UP42" s="423"/>
      <c r="UQ42" s="423"/>
      <c r="UR42" s="423"/>
      <c r="US42" s="423"/>
      <c r="UT42" s="423"/>
      <c r="UU42" s="423"/>
      <c r="UV42" s="423"/>
      <c r="UW42" s="423"/>
      <c r="UX42" s="423"/>
      <c r="UY42" s="423"/>
      <c r="UZ42" s="423"/>
      <c r="VA42" s="423"/>
      <c r="VB42" s="423"/>
      <c r="VC42" s="423"/>
      <c r="VD42" s="423"/>
      <c r="VE42" s="423"/>
      <c r="VF42" s="423"/>
      <c r="VG42" s="423"/>
      <c r="VH42" s="423"/>
      <c r="VI42" s="423"/>
      <c r="VJ42" s="423"/>
      <c r="VK42" s="423"/>
      <c r="VL42" s="423"/>
      <c r="VM42" s="423"/>
      <c r="VN42" s="423"/>
      <c r="VO42" s="423"/>
      <c r="VP42" s="423"/>
      <c r="VQ42" s="423"/>
      <c r="VR42" s="423"/>
      <c r="VS42" s="423"/>
      <c r="VT42" s="423"/>
      <c r="VU42" s="423"/>
      <c r="VV42" s="423"/>
      <c r="VW42" s="423"/>
      <c r="VX42" s="423"/>
      <c r="VY42" s="423"/>
      <c r="VZ42" s="423"/>
      <c r="WA42" s="423"/>
      <c r="WB42" s="423"/>
      <c r="WC42" s="423"/>
      <c r="WD42" s="423"/>
    </row>
    <row r="43" spans="1:602" s="414" customFormat="1" ht="15.75" x14ac:dyDescent="0.2">
      <c r="A43" s="435" t="s">
        <v>398</v>
      </c>
      <c r="B43" s="469" t="s">
        <v>391</v>
      </c>
      <c r="C43" s="434" t="s">
        <v>23</v>
      </c>
      <c r="D43" s="434">
        <v>1</v>
      </c>
      <c r="E43" s="434">
        <v>40.25</v>
      </c>
      <c r="F43" s="437">
        <f t="shared" si="0"/>
        <v>40.25</v>
      </c>
      <c r="G43" s="434">
        <v>1</v>
      </c>
      <c r="H43" s="434">
        <v>40.25</v>
      </c>
      <c r="I43" s="422">
        <f>IF(F43=0,0,H43/F43)</f>
        <v>1</v>
      </c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M43" s="386"/>
      <c r="AN43" s="386"/>
      <c r="AO43" s="386"/>
      <c r="AP43" s="386"/>
      <c r="AQ43" s="386"/>
      <c r="AR43" s="386"/>
      <c r="AS43" s="386"/>
      <c r="AT43" s="386"/>
      <c r="AU43" s="386"/>
      <c r="AV43" s="386"/>
      <c r="AW43" s="386"/>
      <c r="AX43" s="386"/>
      <c r="AY43" s="386"/>
      <c r="AZ43" s="386"/>
      <c r="BA43" s="386"/>
      <c r="BB43" s="386"/>
      <c r="BC43" s="386"/>
      <c r="BD43" s="386"/>
      <c r="BE43" s="386"/>
      <c r="BF43" s="386"/>
      <c r="BG43" s="386"/>
      <c r="BH43" s="386"/>
      <c r="BI43" s="386"/>
      <c r="BJ43" s="386"/>
      <c r="BK43" s="386"/>
      <c r="BL43" s="386"/>
      <c r="BM43" s="386"/>
      <c r="BN43" s="386"/>
      <c r="BO43" s="386"/>
      <c r="BP43" s="386"/>
      <c r="BQ43" s="386"/>
      <c r="BR43" s="386"/>
      <c r="BS43" s="386"/>
      <c r="BT43" s="386"/>
      <c r="BU43" s="386"/>
      <c r="BV43" s="386"/>
      <c r="BW43" s="386"/>
      <c r="BX43" s="386"/>
      <c r="BY43" s="386"/>
      <c r="BZ43" s="386"/>
      <c r="CA43" s="386"/>
      <c r="CB43" s="386"/>
      <c r="CC43" s="386"/>
      <c r="CD43" s="386"/>
      <c r="CE43" s="386"/>
      <c r="CF43" s="386"/>
      <c r="CG43" s="386"/>
      <c r="CH43" s="386"/>
      <c r="CI43" s="386"/>
      <c r="CJ43" s="386"/>
      <c r="CK43" s="386"/>
      <c r="CL43" s="386"/>
      <c r="CM43" s="386"/>
      <c r="CN43" s="386"/>
      <c r="CO43" s="386"/>
      <c r="CP43" s="386"/>
      <c r="CQ43" s="386"/>
      <c r="CR43" s="386"/>
      <c r="CS43" s="386"/>
      <c r="CT43" s="386"/>
      <c r="CU43" s="386"/>
      <c r="CV43" s="386"/>
      <c r="CW43" s="386"/>
      <c r="CX43" s="386"/>
      <c r="CY43" s="386"/>
      <c r="CZ43" s="386"/>
      <c r="DA43" s="386"/>
      <c r="DB43" s="386"/>
      <c r="DC43" s="386"/>
      <c r="DD43" s="386"/>
      <c r="DE43" s="386"/>
      <c r="DF43" s="386"/>
      <c r="DG43" s="386"/>
      <c r="DH43" s="386"/>
      <c r="DI43" s="386"/>
      <c r="DJ43" s="386"/>
      <c r="DK43" s="386"/>
      <c r="DL43" s="386"/>
      <c r="DM43" s="386"/>
      <c r="DN43" s="386"/>
      <c r="DO43" s="386"/>
      <c r="DP43" s="386"/>
      <c r="DQ43" s="386"/>
      <c r="DR43" s="386"/>
      <c r="DS43" s="386"/>
      <c r="DT43" s="386"/>
      <c r="DU43" s="386"/>
      <c r="DV43" s="386"/>
      <c r="DW43" s="386"/>
      <c r="DX43" s="386"/>
      <c r="DY43" s="386"/>
      <c r="DZ43" s="386"/>
      <c r="EA43" s="386"/>
      <c r="EB43" s="386"/>
      <c r="EC43" s="386"/>
      <c r="ED43" s="386"/>
      <c r="EE43" s="386"/>
      <c r="EF43" s="386"/>
      <c r="EG43" s="386"/>
      <c r="EH43" s="386"/>
      <c r="EI43" s="386"/>
      <c r="EJ43" s="386"/>
      <c r="EK43" s="386"/>
      <c r="EL43" s="386"/>
      <c r="EM43" s="386"/>
      <c r="EN43" s="386"/>
      <c r="EO43" s="386"/>
      <c r="EP43" s="386"/>
      <c r="EQ43" s="386"/>
      <c r="ER43" s="386"/>
      <c r="ES43" s="386"/>
      <c r="ET43" s="386"/>
      <c r="EU43" s="386"/>
      <c r="EV43" s="386"/>
      <c r="EW43" s="386"/>
      <c r="EX43" s="386"/>
      <c r="EY43" s="386"/>
      <c r="EZ43" s="386"/>
      <c r="FA43" s="386"/>
      <c r="FB43" s="386"/>
      <c r="FC43" s="386"/>
      <c r="FD43" s="386"/>
      <c r="FE43" s="386"/>
      <c r="FF43" s="386"/>
      <c r="FG43" s="386"/>
      <c r="FH43" s="386"/>
      <c r="FI43" s="386"/>
      <c r="FJ43" s="386"/>
      <c r="FK43" s="386"/>
      <c r="FL43" s="386"/>
      <c r="FM43" s="386"/>
      <c r="FN43" s="386"/>
      <c r="FO43" s="386"/>
      <c r="FP43" s="386"/>
      <c r="FQ43" s="386"/>
      <c r="FR43" s="386"/>
      <c r="FS43" s="386"/>
      <c r="FT43" s="386"/>
      <c r="FU43" s="386"/>
      <c r="FV43" s="386"/>
      <c r="FW43" s="386"/>
      <c r="FX43" s="386"/>
      <c r="FY43" s="386"/>
      <c r="FZ43" s="386"/>
      <c r="GA43" s="386"/>
      <c r="GB43" s="386"/>
      <c r="GC43" s="386"/>
      <c r="GD43" s="386"/>
      <c r="GE43" s="386"/>
      <c r="GF43" s="386"/>
      <c r="GG43" s="386"/>
      <c r="GH43" s="386"/>
      <c r="GI43" s="386"/>
      <c r="GJ43" s="386"/>
      <c r="GK43" s="386"/>
      <c r="GL43" s="386"/>
      <c r="GM43" s="386"/>
      <c r="GN43" s="386"/>
      <c r="GO43" s="386"/>
      <c r="GP43" s="386"/>
      <c r="GQ43" s="386"/>
      <c r="GR43" s="386"/>
      <c r="GS43" s="386"/>
      <c r="GT43" s="386"/>
      <c r="GU43" s="386"/>
      <c r="GV43" s="386"/>
      <c r="GW43" s="386"/>
      <c r="GX43" s="386"/>
      <c r="GY43" s="386"/>
      <c r="GZ43" s="386"/>
      <c r="HA43" s="386"/>
      <c r="HB43" s="386"/>
      <c r="HC43" s="386"/>
      <c r="HD43" s="386"/>
      <c r="HE43" s="386"/>
      <c r="HF43" s="386"/>
      <c r="HG43" s="386"/>
      <c r="HH43" s="386"/>
      <c r="HI43" s="386"/>
      <c r="HJ43" s="386"/>
      <c r="HK43" s="386"/>
      <c r="HL43" s="386"/>
      <c r="HM43" s="386"/>
      <c r="HN43" s="386"/>
      <c r="HO43" s="386"/>
      <c r="HP43" s="386"/>
      <c r="HQ43" s="386"/>
      <c r="HR43" s="386"/>
      <c r="HS43" s="386"/>
      <c r="HT43" s="386"/>
      <c r="HU43" s="386"/>
      <c r="HV43" s="386"/>
      <c r="HW43" s="386"/>
      <c r="HX43" s="386"/>
      <c r="HY43" s="386"/>
      <c r="HZ43" s="386"/>
      <c r="IA43" s="386"/>
      <c r="IB43" s="386"/>
      <c r="IC43" s="386"/>
      <c r="ID43" s="386"/>
      <c r="IE43" s="386"/>
      <c r="IF43" s="386"/>
      <c r="IG43" s="386"/>
      <c r="IH43" s="386"/>
      <c r="II43" s="386"/>
      <c r="IJ43" s="386"/>
      <c r="IK43" s="386"/>
      <c r="IL43" s="386"/>
      <c r="IM43" s="386"/>
      <c r="IN43" s="386"/>
      <c r="IO43" s="386"/>
      <c r="IP43" s="386"/>
      <c r="IQ43" s="386"/>
      <c r="IR43" s="386"/>
      <c r="IS43" s="386"/>
      <c r="IT43" s="386"/>
      <c r="IU43" s="386"/>
      <c r="IV43" s="386"/>
      <c r="IW43" s="386"/>
      <c r="IX43" s="386"/>
      <c r="IY43" s="386"/>
      <c r="IZ43" s="386"/>
      <c r="JA43" s="386"/>
      <c r="JB43" s="386"/>
      <c r="JC43" s="386"/>
      <c r="JD43" s="386"/>
      <c r="JE43" s="386"/>
      <c r="JF43" s="386"/>
      <c r="JG43" s="386"/>
      <c r="JH43" s="386"/>
      <c r="JI43" s="386"/>
      <c r="JJ43" s="386"/>
      <c r="JK43" s="386"/>
      <c r="JL43" s="386"/>
      <c r="JM43" s="386"/>
      <c r="JN43" s="386"/>
      <c r="JO43" s="386"/>
      <c r="JP43" s="386"/>
      <c r="JQ43" s="386"/>
      <c r="JR43" s="386"/>
      <c r="JS43" s="386"/>
      <c r="JT43" s="386"/>
      <c r="JU43" s="386"/>
      <c r="JV43" s="386"/>
      <c r="JW43" s="386"/>
      <c r="JX43" s="386"/>
      <c r="JY43" s="386"/>
      <c r="JZ43" s="386"/>
      <c r="KA43" s="386"/>
      <c r="KB43" s="386"/>
      <c r="KC43" s="386"/>
      <c r="KD43" s="386"/>
      <c r="KE43" s="386"/>
      <c r="KF43" s="386"/>
      <c r="KG43" s="386"/>
      <c r="KH43" s="386"/>
      <c r="KI43" s="386"/>
      <c r="KJ43" s="386"/>
      <c r="KK43" s="386"/>
      <c r="KL43" s="386"/>
      <c r="KM43" s="386"/>
      <c r="KN43" s="386"/>
      <c r="KO43" s="386"/>
      <c r="KP43" s="386"/>
      <c r="KQ43" s="386"/>
      <c r="KR43" s="386"/>
      <c r="KS43" s="386"/>
      <c r="KT43" s="386"/>
      <c r="KU43" s="386"/>
      <c r="KV43" s="386"/>
      <c r="KW43" s="386"/>
      <c r="KX43" s="386"/>
      <c r="KY43" s="386"/>
      <c r="KZ43" s="386"/>
      <c r="LA43" s="386"/>
      <c r="LB43" s="386"/>
      <c r="LC43" s="386"/>
      <c r="LD43" s="386"/>
      <c r="LE43" s="386"/>
      <c r="LF43" s="386"/>
      <c r="LG43" s="386"/>
      <c r="LH43" s="386"/>
      <c r="LI43" s="386"/>
      <c r="LJ43" s="386"/>
      <c r="LK43" s="386"/>
      <c r="LL43" s="386"/>
      <c r="LM43" s="386"/>
      <c r="LN43" s="386"/>
      <c r="LO43" s="386"/>
      <c r="LP43" s="386"/>
      <c r="LQ43" s="386"/>
      <c r="LR43" s="386"/>
      <c r="LS43" s="386"/>
      <c r="LT43" s="386"/>
      <c r="LU43" s="386"/>
      <c r="LV43" s="386"/>
      <c r="LW43" s="386"/>
      <c r="LX43" s="386"/>
      <c r="LY43" s="386"/>
      <c r="LZ43" s="386"/>
      <c r="MA43" s="386"/>
      <c r="MB43" s="386"/>
      <c r="MC43" s="386"/>
      <c r="MD43" s="386"/>
      <c r="ME43" s="386"/>
      <c r="MF43" s="386"/>
      <c r="MG43" s="386"/>
      <c r="MH43" s="386"/>
      <c r="MI43" s="386"/>
      <c r="MJ43" s="386"/>
      <c r="MK43" s="386"/>
      <c r="ML43" s="386"/>
      <c r="MM43" s="386"/>
      <c r="MN43" s="386"/>
      <c r="MO43" s="386"/>
      <c r="MP43" s="386"/>
      <c r="MQ43" s="386"/>
      <c r="MR43" s="386"/>
      <c r="MS43" s="386"/>
      <c r="MT43" s="386"/>
      <c r="MU43" s="386"/>
      <c r="MV43" s="386"/>
      <c r="MW43" s="386"/>
      <c r="MX43" s="386"/>
      <c r="MY43" s="386"/>
      <c r="MZ43" s="386"/>
      <c r="NA43" s="386"/>
      <c r="NB43" s="386"/>
      <c r="NC43" s="386"/>
      <c r="ND43" s="386"/>
      <c r="NE43" s="386"/>
      <c r="NF43" s="386"/>
      <c r="NG43" s="386"/>
      <c r="NH43" s="386"/>
      <c r="NI43" s="386"/>
      <c r="NJ43" s="386"/>
      <c r="NK43" s="386"/>
      <c r="NL43" s="386"/>
      <c r="NM43" s="386"/>
      <c r="NN43" s="386"/>
      <c r="NO43" s="386"/>
      <c r="NP43" s="386"/>
      <c r="NQ43" s="386"/>
      <c r="NR43" s="386"/>
      <c r="NS43" s="386"/>
      <c r="NT43" s="386"/>
      <c r="NU43" s="386"/>
      <c r="NV43" s="386"/>
      <c r="NW43" s="386"/>
      <c r="NX43" s="386"/>
      <c r="NY43" s="386"/>
      <c r="NZ43" s="386"/>
      <c r="OA43" s="386"/>
      <c r="OB43" s="386"/>
      <c r="OC43" s="386"/>
      <c r="OD43" s="386"/>
      <c r="OE43" s="386"/>
      <c r="OF43" s="386"/>
      <c r="OG43" s="386"/>
      <c r="OH43" s="386"/>
      <c r="OI43" s="386"/>
      <c r="OJ43" s="386"/>
      <c r="OK43" s="386"/>
      <c r="OL43" s="386"/>
      <c r="OM43" s="386"/>
      <c r="ON43" s="386"/>
      <c r="OO43" s="386"/>
      <c r="OP43" s="386"/>
      <c r="OQ43" s="386"/>
      <c r="OR43" s="386"/>
      <c r="OS43" s="386"/>
      <c r="OT43" s="386"/>
      <c r="OU43" s="386"/>
      <c r="OV43" s="386"/>
      <c r="OW43" s="386"/>
      <c r="OX43" s="386"/>
      <c r="OY43" s="386"/>
      <c r="OZ43" s="386"/>
      <c r="PA43" s="386"/>
      <c r="PB43" s="386"/>
      <c r="PC43" s="386"/>
      <c r="PD43" s="386"/>
      <c r="PE43" s="386"/>
      <c r="PF43" s="386"/>
      <c r="PG43" s="386"/>
      <c r="PH43" s="386"/>
      <c r="PI43" s="386"/>
      <c r="PJ43" s="386"/>
      <c r="PK43" s="386"/>
      <c r="PL43" s="386"/>
      <c r="PM43" s="386"/>
      <c r="PN43" s="386"/>
      <c r="PO43" s="386"/>
      <c r="PP43" s="386"/>
      <c r="PQ43" s="386"/>
      <c r="PR43" s="386"/>
      <c r="PS43" s="386"/>
      <c r="PT43" s="386"/>
      <c r="PU43" s="386"/>
      <c r="PV43" s="386"/>
      <c r="PW43" s="386"/>
      <c r="PX43" s="386"/>
      <c r="PY43" s="386"/>
      <c r="PZ43" s="386"/>
      <c r="QA43" s="386"/>
      <c r="QB43" s="386"/>
      <c r="QC43" s="386"/>
      <c r="QD43" s="386"/>
      <c r="QE43" s="386"/>
      <c r="QF43" s="386"/>
      <c r="QG43" s="386"/>
      <c r="QH43" s="386"/>
      <c r="QI43" s="386"/>
      <c r="QJ43" s="386"/>
      <c r="QK43" s="386"/>
      <c r="QL43" s="386"/>
      <c r="QM43" s="386"/>
      <c r="QN43" s="386"/>
      <c r="QO43" s="386"/>
      <c r="QP43" s="386"/>
      <c r="QQ43" s="386"/>
      <c r="QR43" s="386"/>
      <c r="QS43" s="386"/>
      <c r="QT43" s="386"/>
      <c r="QU43" s="386"/>
      <c r="QV43" s="386"/>
      <c r="QW43" s="386"/>
      <c r="QX43" s="386"/>
      <c r="QY43" s="386"/>
      <c r="QZ43" s="386"/>
      <c r="RA43" s="386"/>
      <c r="RB43" s="386"/>
      <c r="RC43" s="386"/>
      <c r="RD43" s="386"/>
      <c r="RE43" s="386"/>
      <c r="RF43" s="386"/>
      <c r="RG43" s="386"/>
      <c r="RH43" s="386"/>
      <c r="RI43" s="386"/>
      <c r="RJ43" s="386"/>
      <c r="RK43" s="386"/>
      <c r="RL43" s="386"/>
      <c r="RM43" s="386"/>
      <c r="RN43" s="386"/>
      <c r="RO43" s="386"/>
      <c r="RP43" s="386"/>
      <c r="RQ43" s="386"/>
      <c r="RR43" s="386"/>
      <c r="RS43" s="386"/>
      <c r="RT43" s="386"/>
      <c r="RU43" s="386"/>
      <c r="RV43" s="386"/>
      <c r="RW43" s="386"/>
      <c r="RX43" s="386"/>
      <c r="RY43" s="386"/>
      <c r="RZ43" s="386"/>
      <c r="SA43" s="386"/>
      <c r="SB43" s="386"/>
      <c r="SC43" s="386"/>
      <c r="SD43" s="386"/>
      <c r="SE43" s="386"/>
      <c r="SF43" s="386"/>
      <c r="SG43" s="386"/>
      <c r="SH43" s="386"/>
      <c r="SI43" s="386"/>
      <c r="SJ43" s="386"/>
      <c r="SK43" s="386"/>
      <c r="SL43" s="386"/>
      <c r="SM43" s="386"/>
      <c r="SN43" s="386"/>
      <c r="SO43" s="386"/>
      <c r="SP43" s="386"/>
      <c r="SQ43" s="386"/>
      <c r="SR43" s="386"/>
      <c r="SS43" s="386"/>
      <c r="ST43" s="386"/>
      <c r="SU43" s="386"/>
      <c r="SV43" s="386"/>
      <c r="SW43" s="386"/>
      <c r="SX43" s="386"/>
      <c r="SY43" s="386"/>
      <c r="SZ43" s="386"/>
      <c r="TA43" s="386"/>
      <c r="TB43" s="386"/>
      <c r="TC43" s="386"/>
      <c r="TD43" s="386"/>
      <c r="TE43" s="386"/>
      <c r="TF43" s="386"/>
      <c r="TG43" s="386"/>
      <c r="TH43" s="386"/>
      <c r="TI43" s="386"/>
      <c r="TJ43" s="386"/>
      <c r="TK43" s="386"/>
      <c r="TL43" s="386"/>
      <c r="TM43" s="386"/>
      <c r="TN43" s="386"/>
      <c r="TO43" s="386"/>
      <c r="TP43" s="386"/>
      <c r="TQ43" s="386"/>
      <c r="TR43" s="386"/>
      <c r="TS43" s="386"/>
      <c r="TT43" s="386"/>
      <c r="TU43" s="386"/>
      <c r="TV43" s="386"/>
      <c r="TW43" s="386"/>
      <c r="TX43" s="386"/>
      <c r="TY43" s="386"/>
      <c r="TZ43" s="386"/>
      <c r="UA43" s="386"/>
      <c r="UB43" s="386"/>
      <c r="UC43" s="386"/>
      <c r="UD43" s="386"/>
      <c r="UE43" s="386"/>
      <c r="UF43" s="386"/>
      <c r="UG43" s="386"/>
      <c r="UH43" s="386"/>
      <c r="UI43" s="386"/>
      <c r="UJ43" s="386"/>
      <c r="UK43" s="386"/>
      <c r="UL43" s="386"/>
      <c r="UM43" s="386"/>
      <c r="UN43" s="386"/>
      <c r="UO43" s="386"/>
      <c r="UP43" s="386"/>
      <c r="UQ43" s="386"/>
      <c r="UR43" s="386"/>
      <c r="US43" s="386"/>
      <c r="UT43" s="386"/>
      <c r="UU43" s="386"/>
      <c r="UV43" s="386"/>
      <c r="UW43" s="386"/>
      <c r="UX43" s="386"/>
      <c r="UY43" s="386"/>
      <c r="UZ43" s="386"/>
      <c r="VA43" s="386"/>
      <c r="VB43" s="386"/>
      <c r="VC43" s="386"/>
      <c r="VD43" s="386"/>
      <c r="VE43" s="386"/>
      <c r="VF43" s="386"/>
      <c r="VG43" s="386"/>
      <c r="VH43" s="386"/>
      <c r="VI43" s="386"/>
      <c r="VJ43" s="386"/>
      <c r="VK43" s="386"/>
      <c r="VL43" s="386"/>
      <c r="VM43" s="386"/>
      <c r="VN43" s="386"/>
      <c r="VO43" s="386"/>
      <c r="VP43" s="386"/>
      <c r="VQ43" s="386"/>
      <c r="VR43" s="386"/>
      <c r="VS43" s="386"/>
      <c r="VT43" s="386"/>
      <c r="VU43" s="386"/>
      <c r="VV43" s="386"/>
      <c r="VW43" s="386"/>
      <c r="VX43" s="386"/>
      <c r="VY43" s="386"/>
      <c r="VZ43" s="386"/>
      <c r="WA43" s="386"/>
      <c r="WB43" s="386"/>
      <c r="WC43" s="386"/>
      <c r="WD43" s="386"/>
    </row>
    <row r="44" spans="1:602" ht="15.75" x14ac:dyDescent="0.2">
      <c r="A44" s="435" t="s">
        <v>400</v>
      </c>
      <c r="B44" s="469" t="s">
        <v>393</v>
      </c>
      <c r="C44" s="434" t="s">
        <v>26</v>
      </c>
      <c r="D44" s="434">
        <v>201.36920000000003</v>
      </c>
      <c r="E44" s="434">
        <v>8.1199999999999992</v>
      </c>
      <c r="F44" s="437">
        <f t="shared" si="0"/>
        <v>1635.12</v>
      </c>
      <c r="G44" s="434">
        <v>201.37</v>
      </c>
      <c r="H44" s="434">
        <v>1635.12</v>
      </c>
      <c r="I44" s="422">
        <f>IF(F44=0,0,H44/F44)</f>
        <v>1</v>
      </c>
    </row>
    <row r="45" spans="1:602" s="414" customFormat="1" ht="15.75" x14ac:dyDescent="0.2">
      <c r="A45" s="435" t="s">
        <v>402</v>
      </c>
      <c r="B45" s="469" t="s">
        <v>503</v>
      </c>
      <c r="C45" s="434" t="s">
        <v>23</v>
      </c>
      <c r="D45" s="434">
        <v>5</v>
      </c>
      <c r="E45" s="434">
        <v>25.93</v>
      </c>
      <c r="F45" s="437">
        <f t="shared" si="0"/>
        <v>129.65</v>
      </c>
      <c r="G45" s="434">
        <v>5</v>
      </c>
      <c r="H45" s="434">
        <v>129.65</v>
      </c>
      <c r="I45" s="422">
        <f>IF(F45=0,0,H45/F45)</f>
        <v>1</v>
      </c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  <c r="AC45" s="386"/>
      <c r="AD45" s="386"/>
      <c r="AE45" s="386"/>
      <c r="AF45" s="386"/>
      <c r="AG45" s="386"/>
      <c r="AH45" s="386"/>
      <c r="AI45" s="386"/>
      <c r="AJ45" s="386"/>
      <c r="AK45" s="386"/>
      <c r="AL45" s="386"/>
      <c r="AM45" s="386"/>
      <c r="AN45" s="386"/>
      <c r="AO45" s="386"/>
      <c r="AP45" s="386"/>
      <c r="AQ45" s="386"/>
      <c r="AR45" s="386"/>
      <c r="AS45" s="386"/>
      <c r="AT45" s="386"/>
      <c r="AU45" s="386"/>
      <c r="AV45" s="386"/>
      <c r="AW45" s="386"/>
      <c r="AX45" s="386"/>
      <c r="AY45" s="386"/>
      <c r="AZ45" s="386"/>
      <c r="BA45" s="386"/>
      <c r="BB45" s="386"/>
      <c r="BC45" s="386"/>
      <c r="BD45" s="386"/>
      <c r="BE45" s="386"/>
      <c r="BF45" s="386"/>
      <c r="BG45" s="386"/>
      <c r="BH45" s="386"/>
      <c r="BI45" s="386"/>
      <c r="BJ45" s="386"/>
      <c r="BK45" s="386"/>
      <c r="BL45" s="386"/>
      <c r="BM45" s="386"/>
      <c r="BN45" s="386"/>
      <c r="BO45" s="386"/>
      <c r="BP45" s="386"/>
      <c r="BQ45" s="386"/>
      <c r="BR45" s="386"/>
      <c r="BS45" s="386"/>
      <c r="BT45" s="386"/>
      <c r="BU45" s="386"/>
      <c r="BV45" s="386"/>
      <c r="BW45" s="386"/>
      <c r="BX45" s="386"/>
      <c r="BY45" s="386"/>
      <c r="BZ45" s="386"/>
      <c r="CA45" s="386"/>
      <c r="CB45" s="386"/>
      <c r="CC45" s="386"/>
      <c r="CD45" s="386"/>
      <c r="CE45" s="386"/>
      <c r="CF45" s="386"/>
      <c r="CG45" s="386"/>
      <c r="CH45" s="386"/>
      <c r="CI45" s="386"/>
      <c r="CJ45" s="386"/>
      <c r="CK45" s="386"/>
      <c r="CL45" s="386"/>
      <c r="CM45" s="386"/>
      <c r="CN45" s="386"/>
      <c r="CO45" s="386"/>
      <c r="CP45" s="386"/>
      <c r="CQ45" s="386"/>
      <c r="CR45" s="386"/>
      <c r="CS45" s="386"/>
      <c r="CT45" s="386"/>
      <c r="CU45" s="386"/>
      <c r="CV45" s="386"/>
      <c r="CW45" s="386"/>
      <c r="CX45" s="386"/>
      <c r="CY45" s="386"/>
      <c r="CZ45" s="386"/>
      <c r="DA45" s="386"/>
      <c r="DB45" s="386"/>
      <c r="DC45" s="386"/>
      <c r="DD45" s="386"/>
      <c r="DE45" s="386"/>
      <c r="DF45" s="386"/>
      <c r="DG45" s="386"/>
      <c r="DH45" s="386"/>
      <c r="DI45" s="386"/>
      <c r="DJ45" s="386"/>
      <c r="DK45" s="386"/>
      <c r="DL45" s="386"/>
      <c r="DM45" s="386"/>
      <c r="DN45" s="386"/>
      <c r="DO45" s="386"/>
      <c r="DP45" s="386"/>
      <c r="DQ45" s="386"/>
      <c r="DR45" s="386"/>
      <c r="DS45" s="386"/>
      <c r="DT45" s="386"/>
      <c r="DU45" s="386"/>
      <c r="DV45" s="386"/>
      <c r="DW45" s="386"/>
      <c r="DX45" s="386"/>
      <c r="DY45" s="386"/>
      <c r="DZ45" s="386"/>
      <c r="EA45" s="386"/>
      <c r="EB45" s="386"/>
      <c r="EC45" s="386"/>
      <c r="ED45" s="386"/>
      <c r="EE45" s="386"/>
      <c r="EF45" s="386"/>
      <c r="EG45" s="386"/>
      <c r="EH45" s="386"/>
      <c r="EI45" s="386"/>
      <c r="EJ45" s="386"/>
      <c r="EK45" s="386"/>
      <c r="EL45" s="386"/>
      <c r="EM45" s="386"/>
      <c r="EN45" s="386"/>
      <c r="EO45" s="386"/>
      <c r="EP45" s="386"/>
      <c r="EQ45" s="386"/>
      <c r="ER45" s="386"/>
      <c r="ES45" s="386"/>
      <c r="ET45" s="386"/>
      <c r="EU45" s="386"/>
      <c r="EV45" s="386"/>
      <c r="EW45" s="386"/>
      <c r="EX45" s="386"/>
      <c r="EY45" s="386"/>
      <c r="EZ45" s="386"/>
      <c r="FA45" s="386"/>
      <c r="FB45" s="386"/>
      <c r="FC45" s="386"/>
      <c r="FD45" s="386"/>
      <c r="FE45" s="386"/>
      <c r="FF45" s="386"/>
      <c r="FG45" s="386"/>
      <c r="FH45" s="386"/>
      <c r="FI45" s="386"/>
      <c r="FJ45" s="386"/>
      <c r="FK45" s="386"/>
      <c r="FL45" s="386"/>
      <c r="FM45" s="386"/>
      <c r="FN45" s="386"/>
      <c r="FO45" s="386"/>
      <c r="FP45" s="386"/>
      <c r="FQ45" s="386"/>
      <c r="FR45" s="386"/>
      <c r="FS45" s="386"/>
      <c r="FT45" s="386"/>
      <c r="FU45" s="386"/>
      <c r="FV45" s="386"/>
      <c r="FW45" s="386"/>
      <c r="FX45" s="386"/>
      <c r="FY45" s="386"/>
      <c r="FZ45" s="386"/>
      <c r="GA45" s="386"/>
      <c r="GB45" s="386"/>
      <c r="GC45" s="386"/>
      <c r="GD45" s="386"/>
      <c r="GE45" s="386"/>
      <c r="GF45" s="386"/>
      <c r="GG45" s="386"/>
      <c r="GH45" s="386"/>
      <c r="GI45" s="386"/>
      <c r="GJ45" s="386"/>
      <c r="GK45" s="386"/>
      <c r="GL45" s="386"/>
      <c r="GM45" s="386"/>
      <c r="GN45" s="386"/>
      <c r="GO45" s="386"/>
      <c r="GP45" s="386"/>
      <c r="GQ45" s="386"/>
      <c r="GR45" s="386"/>
      <c r="GS45" s="386"/>
      <c r="GT45" s="386"/>
      <c r="GU45" s="386"/>
      <c r="GV45" s="386"/>
      <c r="GW45" s="386"/>
      <c r="GX45" s="386"/>
      <c r="GY45" s="386"/>
      <c r="GZ45" s="386"/>
      <c r="HA45" s="386"/>
      <c r="HB45" s="386"/>
      <c r="HC45" s="386"/>
      <c r="HD45" s="386"/>
      <c r="HE45" s="386"/>
      <c r="HF45" s="386"/>
      <c r="HG45" s="386"/>
      <c r="HH45" s="386"/>
      <c r="HI45" s="386"/>
      <c r="HJ45" s="386"/>
      <c r="HK45" s="386"/>
      <c r="HL45" s="386"/>
      <c r="HM45" s="386"/>
      <c r="HN45" s="386"/>
      <c r="HO45" s="386"/>
      <c r="HP45" s="386"/>
      <c r="HQ45" s="386"/>
      <c r="HR45" s="386"/>
      <c r="HS45" s="386"/>
      <c r="HT45" s="386"/>
      <c r="HU45" s="386"/>
      <c r="HV45" s="386"/>
      <c r="HW45" s="386"/>
      <c r="HX45" s="386"/>
      <c r="HY45" s="386"/>
      <c r="HZ45" s="386"/>
      <c r="IA45" s="386"/>
      <c r="IB45" s="386"/>
      <c r="IC45" s="386"/>
      <c r="ID45" s="386"/>
      <c r="IE45" s="386"/>
      <c r="IF45" s="386"/>
      <c r="IG45" s="386"/>
      <c r="IH45" s="386"/>
      <c r="II45" s="386"/>
      <c r="IJ45" s="386"/>
      <c r="IK45" s="386"/>
      <c r="IL45" s="386"/>
      <c r="IM45" s="386"/>
      <c r="IN45" s="386"/>
      <c r="IO45" s="386"/>
      <c r="IP45" s="386"/>
      <c r="IQ45" s="386"/>
      <c r="IR45" s="386"/>
      <c r="IS45" s="386"/>
      <c r="IT45" s="386"/>
      <c r="IU45" s="386"/>
      <c r="IV45" s="386"/>
      <c r="IW45" s="386"/>
      <c r="IX45" s="386"/>
      <c r="IY45" s="386"/>
      <c r="IZ45" s="386"/>
      <c r="JA45" s="386"/>
      <c r="JB45" s="386"/>
      <c r="JC45" s="386"/>
      <c r="JD45" s="386"/>
      <c r="JE45" s="386"/>
      <c r="JF45" s="386"/>
      <c r="JG45" s="386"/>
      <c r="JH45" s="386"/>
      <c r="JI45" s="386"/>
      <c r="JJ45" s="386"/>
      <c r="JK45" s="386"/>
      <c r="JL45" s="386"/>
      <c r="JM45" s="386"/>
      <c r="JN45" s="386"/>
      <c r="JO45" s="386"/>
      <c r="JP45" s="386"/>
      <c r="JQ45" s="386"/>
      <c r="JR45" s="386"/>
      <c r="JS45" s="386"/>
      <c r="JT45" s="386"/>
      <c r="JU45" s="386"/>
      <c r="JV45" s="386"/>
      <c r="JW45" s="386"/>
      <c r="JX45" s="386"/>
      <c r="JY45" s="386"/>
      <c r="JZ45" s="386"/>
      <c r="KA45" s="386"/>
      <c r="KB45" s="386"/>
      <c r="KC45" s="386"/>
      <c r="KD45" s="386"/>
      <c r="KE45" s="386"/>
      <c r="KF45" s="386"/>
      <c r="KG45" s="386"/>
      <c r="KH45" s="386"/>
      <c r="KI45" s="386"/>
      <c r="KJ45" s="386"/>
      <c r="KK45" s="386"/>
      <c r="KL45" s="386"/>
      <c r="KM45" s="386"/>
      <c r="KN45" s="386"/>
      <c r="KO45" s="386"/>
      <c r="KP45" s="386"/>
      <c r="KQ45" s="386"/>
      <c r="KR45" s="386"/>
      <c r="KS45" s="386"/>
      <c r="KT45" s="386"/>
      <c r="KU45" s="386"/>
      <c r="KV45" s="386"/>
      <c r="KW45" s="386"/>
      <c r="KX45" s="386"/>
      <c r="KY45" s="386"/>
      <c r="KZ45" s="386"/>
      <c r="LA45" s="386"/>
      <c r="LB45" s="386"/>
      <c r="LC45" s="386"/>
      <c r="LD45" s="386"/>
      <c r="LE45" s="386"/>
      <c r="LF45" s="386"/>
      <c r="LG45" s="386"/>
      <c r="LH45" s="386"/>
      <c r="LI45" s="386"/>
      <c r="LJ45" s="386"/>
      <c r="LK45" s="386"/>
      <c r="LL45" s="386"/>
      <c r="LM45" s="386"/>
      <c r="LN45" s="386"/>
      <c r="LO45" s="386"/>
      <c r="LP45" s="386"/>
      <c r="LQ45" s="386"/>
      <c r="LR45" s="386"/>
      <c r="LS45" s="386"/>
      <c r="LT45" s="386"/>
      <c r="LU45" s="386"/>
      <c r="LV45" s="386"/>
      <c r="LW45" s="386"/>
      <c r="LX45" s="386"/>
      <c r="LY45" s="386"/>
      <c r="LZ45" s="386"/>
      <c r="MA45" s="386"/>
      <c r="MB45" s="386"/>
      <c r="MC45" s="386"/>
      <c r="MD45" s="386"/>
      <c r="ME45" s="386"/>
      <c r="MF45" s="386"/>
      <c r="MG45" s="386"/>
      <c r="MH45" s="386"/>
      <c r="MI45" s="386"/>
      <c r="MJ45" s="386"/>
      <c r="MK45" s="386"/>
      <c r="ML45" s="386"/>
      <c r="MM45" s="386"/>
      <c r="MN45" s="386"/>
      <c r="MO45" s="386"/>
      <c r="MP45" s="386"/>
      <c r="MQ45" s="386"/>
      <c r="MR45" s="386"/>
      <c r="MS45" s="386"/>
      <c r="MT45" s="386"/>
      <c r="MU45" s="386"/>
      <c r="MV45" s="386"/>
      <c r="MW45" s="386"/>
      <c r="MX45" s="386"/>
      <c r="MY45" s="386"/>
      <c r="MZ45" s="386"/>
      <c r="NA45" s="386"/>
      <c r="NB45" s="386"/>
      <c r="NC45" s="386"/>
      <c r="ND45" s="386"/>
      <c r="NE45" s="386"/>
      <c r="NF45" s="386"/>
      <c r="NG45" s="386"/>
      <c r="NH45" s="386"/>
      <c r="NI45" s="386"/>
      <c r="NJ45" s="386"/>
      <c r="NK45" s="386"/>
      <c r="NL45" s="386"/>
      <c r="NM45" s="386"/>
      <c r="NN45" s="386"/>
      <c r="NO45" s="386"/>
      <c r="NP45" s="386"/>
      <c r="NQ45" s="386"/>
      <c r="NR45" s="386"/>
      <c r="NS45" s="386"/>
      <c r="NT45" s="386"/>
      <c r="NU45" s="386"/>
      <c r="NV45" s="386"/>
      <c r="NW45" s="386"/>
      <c r="NX45" s="386"/>
      <c r="NY45" s="386"/>
      <c r="NZ45" s="386"/>
      <c r="OA45" s="386"/>
      <c r="OB45" s="386"/>
      <c r="OC45" s="386"/>
      <c r="OD45" s="386"/>
      <c r="OE45" s="386"/>
      <c r="OF45" s="386"/>
      <c r="OG45" s="386"/>
      <c r="OH45" s="386"/>
      <c r="OI45" s="386"/>
      <c r="OJ45" s="386"/>
      <c r="OK45" s="386"/>
      <c r="OL45" s="386"/>
      <c r="OM45" s="386"/>
      <c r="ON45" s="386"/>
      <c r="OO45" s="386"/>
      <c r="OP45" s="386"/>
      <c r="OQ45" s="386"/>
      <c r="OR45" s="386"/>
      <c r="OS45" s="386"/>
      <c r="OT45" s="386"/>
      <c r="OU45" s="386"/>
      <c r="OV45" s="386"/>
      <c r="OW45" s="386"/>
      <c r="OX45" s="386"/>
      <c r="OY45" s="386"/>
      <c r="OZ45" s="386"/>
      <c r="PA45" s="386"/>
      <c r="PB45" s="386"/>
      <c r="PC45" s="386"/>
      <c r="PD45" s="386"/>
      <c r="PE45" s="386"/>
      <c r="PF45" s="386"/>
      <c r="PG45" s="386"/>
      <c r="PH45" s="386"/>
      <c r="PI45" s="386"/>
      <c r="PJ45" s="386"/>
      <c r="PK45" s="386"/>
      <c r="PL45" s="386"/>
      <c r="PM45" s="386"/>
      <c r="PN45" s="386"/>
      <c r="PO45" s="386"/>
      <c r="PP45" s="386"/>
      <c r="PQ45" s="386"/>
      <c r="PR45" s="386"/>
      <c r="PS45" s="386"/>
      <c r="PT45" s="386"/>
      <c r="PU45" s="386"/>
      <c r="PV45" s="386"/>
      <c r="PW45" s="386"/>
      <c r="PX45" s="386"/>
      <c r="PY45" s="386"/>
      <c r="PZ45" s="386"/>
      <c r="QA45" s="386"/>
      <c r="QB45" s="386"/>
      <c r="QC45" s="386"/>
      <c r="QD45" s="386"/>
      <c r="QE45" s="386"/>
      <c r="QF45" s="386"/>
      <c r="QG45" s="386"/>
      <c r="QH45" s="386"/>
      <c r="QI45" s="386"/>
      <c r="QJ45" s="386"/>
      <c r="QK45" s="386"/>
      <c r="QL45" s="386"/>
      <c r="QM45" s="386"/>
      <c r="QN45" s="386"/>
      <c r="QO45" s="386"/>
      <c r="QP45" s="386"/>
      <c r="QQ45" s="386"/>
      <c r="QR45" s="386"/>
      <c r="QS45" s="386"/>
      <c r="QT45" s="386"/>
      <c r="QU45" s="386"/>
      <c r="QV45" s="386"/>
      <c r="QW45" s="386"/>
      <c r="QX45" s="386"/>
      <c r="QY45" s="386"/>
      <c r="QZ45" s="386"/>
      <c r="RA45" s="386"/>
      <c r="RB45" s="386"/>
      <c r="RC45" s="386"/>
      <c r="RD45" s="386"/>
      <c r="RE45" s="386"/>
      <c r="RF45" s="386"/>
      <c r="RG45" s="386"/>
      <c r="RH45" s="386"/>
      <c r="RI45" s="386"/>
      <c r="RJ45" s="386"/>
      <c r="RK45" s="386"/>
      <c r="RL45" s="386"/>
      <c r="RM45" s="386"/>
      <c r="RN45" s="386"/>
      <c r="RO45" s="386"/>
      <c r="RP45" s="386"/>
      <c r="RQ45" s="386"/>
      <c r="RR45" s="386"/>
      <c r="RS45" s="386"/>
      <c r="RT45" s="386"/>
      <c r="RU45" s="386"/>
      <c r="RV45" s="386"/>
      <c r="RW45" s="386"/>
      <c r="RX45" s="386"/>
      <c r="RY45" s="386"/>
      <c r="RZ45" s="386"/>
      <c r="SA45" s="386"/>
      <c r="SB45" s="386"/>
      <c r="SC45" s="386"/>
      <c r="SD45" s="386"/>
      <c r="SE45" s="386"/>
      <c r="SF45" s="386"/>
      <c r="SG45" s="386"/>
      <c r="SH45" s="386"/>
      <c r="SI45" s="386"/>
      <c r="SJ45" s="386"/>
      <c r="SK45" s="386"/>
      <c r="SL45" s="386"/>
      <c r="SM45" s="386"/>
      <c r="SN45" s="386"/>
      <c r="SO45" s="386"/>
      <c r="SP45" s="386"/>
      <c r="SQ45" s="386"/>
      <c r="SR45" s="386"/>
      <c r="SS45" s="386"/>
      <c r="ST45" s="386"/>
      <c r="SU45" s="386"/>
      <c r="SV45" s="386"/>
      <c r="SW45" s="386"/>
      <c r="SX45" s="386"/>
      <c r="SY45" s="386"/>
      <c r="SZ45" s="386"/>
      <c r="TA45" s="386"/>
      <c r="TB45" s="386"/>
      <c r="TC45" s="386"/>
      <c r="TD45" s="386"/>
      <c r="TE45" s="386"/>
      <c r="TF45" s="386"/>
      <c r="TG45" s="386"/>
      <c r="TH45" s="386"/>
      <c r="TI45" s="386"/>
      <c r="TJ45" s="386"/>
      <c r="TK45" s="386"/>
      <c r="TL45" s="386"/>
      <c r="TM45" s="386"/>
      <c r="TN45" s="386"/>
      <c r="TO45" s="386"/>
      <c r="TP45" s="386"/>
      <c r="TQ45" s="386"/>
      <c r="TR45" s="386"/>
      <c r="TS45" s="386"/>
      <c r="TT45" s="386"/>
      <c r="TU45" s="386"/>
      <c r="TV45" s="386"/>
      <c r="TW45" s="386"/>
      <c r="TX45" s="386"/>
      <c r="TY45" s="386"/>
      <c r="TZ45" s="386"/>
      <c r="UA45" s="386"/>
      <c r="UB45" s="386"/>
      <c r="UC45" s="386"/>
      <c r="UD45" s="386"/>
      <c r="UE45" s="386"/>
      <c r="UF45" s="386"/>
      <c r="UG45" s="386"/>
      <c r="UH45" s="386"/>
      <c r="UI45" s="386"/>
      <c r="UJ45" s="386"/>
      <c r="UK45" s="386"/>
      <c r="UL45" s="386"/>
      <c r="UM45" s="386"/>
      <c r="UN45" s="386"/>
      <c r="UO45" s="386"/>
      <c r="UP45" s="386"/>
      <c r="UQ45" s="386"/>
      <c r="UR45" s="386"/>
      <c r="US45" s="386"/>
      <c r="UT45" s="386"/>
      <c r="UU45" s="386"/>
      <c r="UV45" s="386"/>
      <c r="UW45" s="386"/>
      <c r="UX45" s="386"/>
      <c r="UY45" s="386"/>
      <c r="UZ45" s="386"/>
      <c r="VA45" s="386"/>
      <c r="VB45" s="386"/>
      <c r="VC45" s="386"/>
      <c r="VD45" s="386"/>
      <c r="VE45" s="386"/>
      <c r="VF45" s="386"/>
      <c r="VG45" s="386"/>
      <c r="VH45" s="386"/>
      <c r="VI45" s="386"/>
      <c r="VJ45" s="386"/>
      <c r="VK45" s="386"/>
      <c r="VL45" s="386"/>
      <c r="VM45" s="386"/>
      <c r="VN45" s="386"/>
      <c r="VO45" s="386"/>
      <c r="VP45" s="386"/>
      <c r="VQ45" s="386"/>
      <c r="VR45" s="386"/>
      <c r="VS45" s="386"/>
      <c r="VT45" s="386"/>
      <c r="VU45" s="386"/>
      <c r="VV45" s="386"/>
      <c r="VW45" s="386"/>
      <c r="VX45" s="386"/>
      <c r="VY45" s="386"/>
      <c r="VZ45" s="386"/>
      <c r="WA45" s="386"/>
      <c r="WB45" s="386"/>
      <c r="WC45" s="386"/>
      <c r="WD45" s="386"/>
    </row>
    <row r="46" spans="1:602" s="414" customFormat="1" ht="15.75" x14ac:dyDescent="0.2">
      <c r="A46" s="435" t="s">
        <v>404</v>
      </c>
      <c r="B46" s="469" t="s">
        <v>423</v>
      </c>
      <c r="C46" s="434" t="s">
        <v>35</v>
      </c>
      <c r="D46" s="434">
        <v>22</v>
      </c>
      <c r="E46" s="434">
        <v>29.95</v>
      </c>
      <c r="F46" s="437">
        <f t="shared" si="0"/>
        <v>658.9</v>
      </c>
      <c r="G46" s="434">
        <v>22</v>
      </c>
      <c r="H46" s="434">
        <v>658.9</v>
      </c>
      <c r="I46" s="422">
        <f>IF(F46=0,0,H46/F46)</f>
        <v>1</v>
      </c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  <c r="AC46" s="386"/>
      <c r="AD46" s="386"/>
      <c r="AE46" s="386"/>
      <c r="AF46" s="386"/>
      <c r="AG46" s="386"/>
      <c r="AH46" s="386"/>
      <c r="AI46" s="386"/>
      <c r="AJ46" s="386"/>
      <c r="AK46" s="386"/>
      <c r="AL46" s="386"/>
      <c r="AM46" s="386"/>
      <c r="AN46" s="386"/>
      <c r="AO46" s="386"/>
      <c r="AP46" s="386"/>
      <c r="AQ46" s="386"/>
      <c r="AR46" s="386"/>
      <c r="AS46" s="386"/>
      <c r="AT46" s="386"/>
      <c r="AU46" s="386"/>
      <c r="AV46" s="386"/>
      <c r="AW46" s="386"/>
      <c r="AX46" s="386"/>
      <c r="AY46" s="386"/>
      <c r="AZ46" s="386"/>
      <c r="BA46" s="386"/>
      <c r="BB46" s="386"/>
      <c r="BC46" s="386"/>
      <c r="BD46" s="386"/>
      <c r="BE46" s="386"/>
      <c r="BF46" s="386"/>
      <c r="BG46" s="386"/>
      <c r="BH46" s="386"/>
      <c r="BI46" s="386"/>
      <c r="BJ46" s="386"/>
      <c r="BK46" s="386"/>
      <c r="BL46" s="386"/>
      <c r="BM46" s="386"/>
      <c r="BN46" s="386"/>
      <c r="BO46" s="386"/>
      <c r="BP46" s="386"/>
      <c r="BQ46" s="386"/>
      <c r="BR46" s="386"/>
      <c r="BS46" s="386"/>
      <c r="BT46" s="386"/>
      <c r="BU46" s="386"/>
      <c r="BV46" s="386"/>
      <c r="BW46" s="386"/>
      <c r="BX46" s="386"/>
      <c r="BY46" s="386"/>
      <c r="BZ46" s="386"/>
      <c r="CA46" s="386"/>
      <c r="CB46" s="386"/>
      <c r="CC46" s="386"/>
      <c r="CD46" s="386"/>
      <c r="CE46" s="386"/>
      <c r="CF46" s="386"/>
      <c r="CG46" s="386"/>
      <c r="CH46" s="386"/>
      <c r="CI46" s="386"/>
      <c r="CJ46" s="386"/>
      <c r="CK46" s="386"/>
      <c r="CL46" s="386"/>
      <c r="CM46" s="386"/>
      <c r="CN46" s="386"/>
      <c r="CO46" s="386"/>
      <c r="CP46" s="386"/>
      <c r="CQ46" s="386"/>
      <c r="CR46" s="386"/>
      <c r="CS46" s="386"/>
      <c r="CT46" s="386"/>
      <c r="CU46" s="386"/>
      <c r="CV46" s="386"/>
      <c r="CW46" s="386"/>
      <c r="CX46" s="386"/>
      <c r="CY46" s="386"/>
      <c r="CZ46" s="386"/>
      <c r="DA46" s="386"/>
      <c r="DB46" s="386"/>
      <c r="DC46" s="386"/>
      <c r="DD46" s="386"/>
      <c r="DE46" s="386"/>
      <c r="DF46" s="386"/>
      <c r="DG46" s="386"/>
      <c r="DH46" s="386"/>
      <c r="DI46" s="386"/>
      <c r="DJ46" s="386"/>
      <c r="DK46" s="386"/>
      <c r="DL46" s="386"/>
      <c r="DM46" s="386"/>
      <c r="DN46" s="386"/>
      <c r="DO46" s="386"/>
      <c r="DP46" s="386"/>
      <c r="DQ46" s="386"/>
      <c r="DR46" s="386"/>
      <c r="DS46" s="386"/>
      <c r="DT46" s="386"/>
      <c r="DU46" s="386"/>
      <c r="DV46" s="386"/>
      <c r="DW46" s="386"/>
      <c r="DX46" s="386"/>
      <c r="DY46" s="386"/>
      <c r="DZ46" s="386"/>
      <c r="EA46" s="386"/>
      <c r="EB46" s="386"/>
      <c r="EC46" s="386"/>
      <c r="ED46" s="386"/>
      <c r="EE46" s="386"/>
      <c r="EF46" s="386"/>
      <c r="EG46" s="386"/>
      <c r="EH46" s="386"/>
      <c r="EI46" s="386"/>
      <c r="EJ46" s="386"/>
      <c r="EK46" s="386"/>
      <c r="EL46" s="386"/>
      <c r="EM46" s="386"/>
      <c r="EN46" s="386"/>
      <c r="EO46" s="386"/>
      <c r="EP46" s="386"/>
      <c r="EQ46" s="386"/>
      <c r="ER46" s="386"/>
      <c r="ES46" s="386"/>
      <c r="ET46" s="386"/>
      <c r="EU46" s="386"/>
      <c r="EV46" s="386"/>
      <c r="EW46" s="386"/>
      <c r="EX46" s="386"/>
      <c r="EY46" s="386"/>
      <c r="EZ46" s="386"/>
      <c r="FA46" s="386"/>
      <c r="FB46" s="386"/>
      <c r="FC46" s="386"/>
      <c r="FD46" s="386"/>
      <c r="FE46" s="386"/>
      <c r="FF46" s="386"/>
      <c r="FG46" s="386"/>
      <c r="FH46" s="386"/>
      <c r="FI46" s="386"/>
      <c r="FJ46" s="386"/>
      <c r="FK46" s="386"/>
      <c r="FL46" s="386"/>
      <c r="FM46" s="386"/>
      <c r="FN46" s="386"/>
      <c r="FO46" s="386"/>
      <c r="FP46" s="386"/>
      <c r="FQ46" s="386"/>
      <c r="FR46" s="386"/>
      <c r="FS46" s="386"/>
      <c r="FT46" s="386"/>
      <c r="FU46" s="386"/>
      <c r="FV46" s="386"/>
      <c r="FW46" s="386"/>
      <c r="FX46" s="386"/>
      <c r="FY46" s="386"/>
      <c r="FZ46" s="386"/>
      <c r="GA46" s="386"/>
      <c r="GB46" s="386"/>
      <c r="GC46" s="386"/>
      <c r="GD46" s="386"/>
      <c r="GE46" s="386"/>
      <c r="GF46" s="386"/>
      <c r="GG46" s="386"/>
      <c r="GH46" s="386"/>
      <c r="GI46" s="386"/>
      <c r="GJ46" s="386"/>
      <c r="GK46" s="386"/>
      <c r="GL46" s="386"/>
      <c r="GM46" s="386"/>
      <c r="GN46" s="386"/>
      <c r="GO46" s="386"/>
      <c r="GP46" s="386"/>
      <c r="GQ46" s="386"/>
      <c r="GR46" s="386"/>
      <c r="GS46" s="386"/>
      <c r="GT46" s="386"/>
      <c r="GU46" s="386"/>
      <c r="GV46" s="386"/>
      <c r="GW46" s="386"/>
      <c r="GX46" s="386"/>
      <c r="GY46" s="386"/>
      <c r="GZ46" s="386"/>
      <c r="HA46" s="386"/>
      <c r="HB46" s="386"/>
      <c r="HC46" s="386"/>
      <c r="HD46" s="386"/>
      <c r="HE46" s="386"/>
      <c r="HF46" s="386"/>
      <c r="HG46" s="386"/>
      <c r="HH46" s="386"/>
      <c r="HI46" s="386"/>
      <c r="HJ46" s="386"/>
      <c r="HK46" s="386"/>
      <c r="HL46" s="386"/>
      <c r="HM46" s="386"/>
      <c r="HN46" s="386"/>
      <c r="HO46" s="386"/>
      <c r="HP46" s="386"/>
      <c r="HQ46" s="386"/>
      <c r="HR46" s="386"/>
      <c r="HS46" s="386"/>
      <c r="HT46" s="386"/>
      <c r="HU46" s="386"/>
      <c r="HV46" s="386"/>
      <c r="HW46" s="386"/>
      <c r="HX46" s="386"/>
      <c r="HY46" s="386"/>
      <c r="HZ46" s="386"/>
      <c r="IA46" s="386"/>
      <c r="IB46" s="386"/>
      <c r="IC46" s="386"/>
      <c r="ID46" s="386"/>
      <c r="IE46" s="386"/>
      <c r="IF46" s="386"/>
      <c r="IG46" s="386"/>
      <c r="IH46" s="386"/>
      <c r="II46" s="386"/>
      <c r="IJ46" s="386"/>
      <c r="IK46" s="386"/>
      <c r="IL46" s="386"/>
      <c r="IM46" s="386"/>
      <c r="IN46" s="386"/>
      <c r="IO46" s="386"/>
      <c r="IP46" s="386"/>
      <c r="IQ46" s="386"/>
      <c r="IR46" s="386"/>
      <c r="IS46" s="386"/>
      <c r="IT46" s="386"/>
      <c r="IU46" s="386"/>
      <c r="IV46" s="386"/>
      <c r="IW46" s="386"/>
      <c r="IX46" s="386"/>
      <c r="IY46" s="386"/>
      <c r="IZ46" s="386"/>
      <c r="JA46" s="386"/>
      <c r="JB46" s="386"/>
      <c r="JC46" s="386"/>
      <c r="JD46" s="386"/>
      <c r="JE46" s="386"/>
      <c r="JF46" s="386"/>
      <c r="JG46" s="386"/>
      <c r="JH46" s="386"/>
      <c r="JI46" s="386"/>
      <c r="JJ46" s="386"/>
      <c r="JK46" s="386"/>
      <c r="JL46" s="386"/>
      <c r="JM46" s="386"/>
      <c r="JN46" s="386"/>
      <c r="JO46" s="386"/>
      <c r="JP46" s="386"/>
      <c r="JQ46" s="386"/>
      <c r="JR46" s="386"/>
      <c r="JS46" s="386"/>
      <c r="JT46" s="386"/>
      <c r="JU46" s="386"/>
      <c r="JV46" s="386"/>
      <c r="JW46" s="386"/>
      <c r="JX46" s="386"/>
      <c r="JY46" s="386"/>
      <c r="JZ46" s="386"/>
      <c r="KA46" s="386"/>
      <c r="KB46" s="386"/>
      <c r="KC46" s="386"/>
      <c r="KD46" s="386"/>
      <c r="KE46" s="386"/>
      <c r="KF46" s="386"/>
      <c r="KG46" s="386"/>
      <c r="KH46" s="386"/>
      <c r="KI46" s="386"/>
      <c r="KJ46" s="386"/>
      <c r="KK46" s="386"/>
      <c r="KL46" s="386"/>
      <c r="KM46" s="386"/>
      <c r="KN46" s="386"/>
      <c r="KO46" s="386"/>
      <c r="KP46" s="386"/>
      <c r="KQ46" s="386"/>
      <c r="KR46" s="386"/>
      <c r="KS46" s="386"/>
      <c r="KT46" s="386"/>
      <c r="KU46" s="386"/>
      <c r="KV46" s="386"/>
      <c r="KW46" s="386"/>
      <c r="KX46" s="386"/>
      <c r="KY46" s="386"/>
      <c r="KZ46" s="386"/>
      <c r="LA46" s="386"/>
      <c r="LB46" s="386"/>
      <c r="LC46" s="386"/>
      <c r="LD46" s="386"/>
      <c r="LE46" s="386"/>
      <c r="LF46" s="386"/>
      <c r="LG46" s="386"/>
      <c r="LH46" s="386"/>
      <c r="LI46" s="386"/>
      <c r="LJ46" s="386"/>
      <c r="LK46" s="386"/>
      <c r="LL46" s="386"/>
      <c r="LM46" s="386"/>
      <c r="LN46" s="386"/>
      <c r="LO46" s="386"/>
      <c r="LP46" s="386"/>
      <c r="LQ46" s="386"/>
      <c r="LR46" s="386"/>
      <c r="LS46" s="386"/>
      <c r="LT46" s="386"/>
      <c r="LU46" s="386"/>
      <c r="LV46" s="386"/>
      <c r="LW46" s="386"/>
      <c r="LX46" s="386"/>
      <c r="LY46" s="386"/>
      <c r="LZ46" s="386"/>
      <c r="MA46" s="386"/>
      <c r="MB46" s="386"/>
      <c r="MC46" s="386"/>
      <c r="MD46" s="386"/>
      <c r="ME46" s="386"/>
      <c r="MF46" s="386"/>
      <c r="MG46" s="386"/>
      <c r="MH46" s="386"/>
      <c r="MI46" s="386"/>
      <c r="MJ46" s="386"/>
      <c r="MK46" s="386"/>
      <c r="ML46" s="386"/>
      <c r="MM46" s="386"/>
      <c r="MN46" s="386"/>
      <c r="MO46" s="386"/>
      <c r="MP46" s="386"/>
      <c r="MQ46" s="386"/>
      <c r="MR46" s="386"/>
      <c r="MS46" s="386"/>
      <c r="MT46" s="386"/>
      <c r="MU46" s="386"/>
      <c r="MV46" s="386"/>
      <c r="MW46" s="386"/>
      <c r="MX46" s="386"/>
      <c r="MY46" s="386"/>
      <c r="MZ46" s="386"/>
      <c r="NA46" s="386"/>
      <c r="NB46" s="386"/>
      <c r="NC46" s="386"/>
      <c r="ND46" s="386"/>
      <c r="NE46" s="386"/>
      <c r="NF46" s="386"/>
      <c r="NG46" s="386"/>
      <c r="NH46" s="386"/>
      <c r="NI46" s="386"/>
      <c r="NJ46" s="386"/>
      <c r="NK46" s="386"/>
      <c r="NL46" s="386"/>
      <c r="NM46" s="386"/>
      <c r="NN46" s="386"/>
      <c r="NO46" s="386"/>
      <c r="NP46" s="386"/>
      <c r="NQ46" s="386"/>
      <c r="NR46" s="386"/>
      <c r="NS46" s="386"/>
      <c r="NT46" s="386"/>
      <c r="NU46" s="386"/>
      <c r="NV46" s="386"/>
      <c r="NW46" s="386"/>
      <c r="NX46" s="386"/>
      <c r="NY46" s="386"/>
      <c r="NZ46" s="386"/>
      <c r="OA46" s="386"/>
      <c r="OB46" s="386"/>
      <c r="OC46" s="386"/>
      <c r="OD46" s="386"/>
      <c r="OE46" s="386"/>
      <c r="OF46" s="386"/>
      <c r="OG46" s="386"/>
      <c r="OH46" s="386"/>
      <c r="OI46" s="386"/>
      <c r="OJ46" s="386"/>
      <c r="OK46" s="386"/>
      <c r="OL46" s="386"/>
      <c r="OM46" s="386"/>
      <c r="ON46" s="386"/>
      <c r="OO46" s="386"/>
      <c r="OP46" s="386"/>
      <c r="OQ46" s="386"/>
      <c r="OR46" s="386"/>
      <c r="OS46" s="386"/>
      <c r="OT46" s="386"/>
      <c r="OU46" s="386"/>
      <c r="OV46" s="386"/>
      <c r="OW46" s="386"/>
      <c r="OX46" s="386"/>
      <c r="OY46" s="386"/>
      <c r="OZ46" s="386"/>
      <c r="PA46" s="386"/>
      <c r="PB46" s="386"/>
      <c r="PC46" s="386"/>
      <c r="PD46" s="386"/>
      <c r="PE46" s="386"/>
      <c r="PF46" s="386"/>
      <c r="PG46" s="386"/>
      <c r="PH46" s="386"/>
      <c r="PI46" s="386"/>
      <c r="PJ46" s="386"/>
      <c r="PK46" s="386"/>
      <c r="PL46" s="386"/>
      <c r="PM46" s="386"/>
      <c r="PN46" s="386"/>
      <c r="PO46" s="386"/>
      <c r="PP46" s="386"/>
      <c r="PQ46" s="386"/>
      <c r="PR46" s="386"/>
      <c r="PS46" s="386"/>
      <c r="PT46" s="386"/>
      <c r="PU46" s="386"/>
      <c r="PV46" s="386"/>
      <c r="PW46" s="386"/>
      <c r="PX46" s="386"/>
      <c r="PY46" s="386"/>
      <c r="PZ46" s="386"/>
      <c r="QA46" s="386"/>
      <c r="QB46" s="386"/>
      <c r="QC46" s="386"/>
      <c r="QD46" s="386"/>
      <c r="QE46" s="386"/>
      <c r="QF46" s="386"/>
      <c r="QG46" s="386"/>
      <c r="QH46" s="386"/>
      <c r="QI46" s="386"/>
      <c r="QJ46" s="386"/>
      <c r="QK46" s="386"/>
      <c r="QL46" s="386"/>
      <c r="QM46" s="386"/>
      <c r="QN46" s="386"/>
      <c r="QO46" s="386"/>
      <c r="QP46" s="386"/>
      <c r="QQ46" s="386"/>
      <c r="QR46" s="386"/>
      <c r="QS46" s="386"/>
      <c r="QT46" s="386"/>
      <c r="QU46" s="386"/>
      <c r="QV46" s="386"/>
      <c r="QW46" s="386"/>
      <c r="QX46" s="386"/>
      <c r="QY46" s="386"/>
      <c r="QZ46" s="386"/>
      <c r="RA46" s="386"/>
      <c r="RB46" s="386"/>
      <c r="RC46" s="386"/>
      <c r="RD46" s="386"/>
      <c r="RE46" s="386"/>
      <c r="RF46" s="386"/>
      <c r="RG46" s="386"/>
      <c r="RH46" s="386"/>
      <c r="RI46" s="386"/>
      <c r="RJ46" s="386"/>
      <c r="RK46" s="386"/>
      <c r="RL46" s="386"/>
      <c r="RM46" s="386"/>
      <c r="RN46" s="386"/>
      <c r="RO46" s="386"/>
      <c r="RP46" s="386"/>
      <c r="RQ46" s="386"/>
      <c r="RR46" s="386"/>
      <c r="RS46" s="386"/>
      <c r="RT46" s="386"/>
      <c r="RU46" s="386"/>
      <c r="RV46" s="386"/>
      <c r="RW46" s="386"/>
      <c r="RX46" s="386"/>
      <c r="RY46" s="386"/>
      <c r="RZ46" s="386"/>
      <c r="SA46" s="386"/>
      <c r="SB46" s="386"/>
      <c r="SC46" s="386"/>
      <c r="SD46" s="386"/>
      <c r="SE46" s="386"/>
      <c r="SF46" s="386"/>
      <c r="SG46" s="386"/>
      <c r="SH46" s="386"/>
      <c r="SI46" s="386"/>
      <c r="SJ46" s="386"/>
      <c r="SK46" s="386"/>
      <c r="SL46" s="386"/>
      <c r="SM46" s="386"/>
      <c r="SN46" s="386"/>
      <c r="SO46" s="386"/>
      <c r="SP46" s="386"/>
      <c r="SQ46" s="386"/>
      <c r="SR46" s="386"/>
      <c r="SS46" s="386"/>
      <c r="ST46" s="386"/>
      <c r="SU46" s="386"/>
      <c r="SV46" s="386"/>
      <c r="SW46" s="386"/>
      <c r="SX46" s="386"/>
      <c r="SY46" s="386"/>
      <c r="SZ46" s="386"/>
      <c r="TA46" s="386"/>
      <c r="TB46" s="386"/>
      <c r="TC46" s="386"/>
      <c r="TD46" s="386"/>
      <c r="TE46" s="386"/>
      <c r="TF46" s="386"/>
      <c r="TG46" s="386"/>
      <c r="TH46" s="386"/>
      <c r="TI46" s="386"/>
      <c r="TJ46" s="386"/>
      <c r="TK46" s="386"/>
      <c r="TL46" s="386"/>
      <c r="TM46" s="386"/>
      <c r="TN46" s="386"/>
      <c r="TO46" s="386"/>
      <c r="TP46" s="386"/>
      <c r="TQ46" s="386"/>
      <c r="TR46" s="386"/>
      <c r="TS46" s="386"/>
      <c r="TT46" s="386"/>
      <c r="TU46" s="386"/>
      <c r="TV46" s="386"/>
      <c r="TW46" s="386"/>
      <c r="TX46" s="386"/>
      <c r="TY46" s="386"/>
      <c r="TZ46" s="386"/>
      <c r="UA46" s="386"/>
      <c r="UB46" s="386"/>
      <c r="UC46" s="386"/>
      <c r="UD46" s="386"/>
      <c r="UE46" s="386"/>
      <c r="UF46" s="386"/>
      <c r="UG46" s="386"/>
      <c r="UH46" s="386"/>
      <c r="UI46" s="386"/>
      <c r="UJ46" s="386"/>
      <c r="UK46" s="386"/>
      <c r="UL46" s="386"/>
      <c r="UM46" s="386"/>
      <c r="UN46" s="386"/>
      <c r="UO46" s="386"/>
      <c r="UP46" s="386"/>
      <c r="UQ46" s="386"/>
      <c r="UR46" s="386"/>
      <c r="US46" s="386"/>
      <c r="UT46" s="386"/>
      <c r="UU46" s="386"/>
      <c r="UV46" s="386"/>
      <c r="UW46" s="386"/>
      <c r="UX46" s="386"/>
      <c r="UY46" s="386"/>
      <c r="UZ46" s="386"/>
      <c r="VA46" s="386"/>
      <c r="VB46" s="386"/>
      <c r="VC46" s="386"/>
      <c r="VD46" s="386"/>
      <c r="VE46" s="386"/>
      <c r="VF46" s="386"/>
      <c r="VG46" s="386"/>
      <c r="VH46" s="386"/>
      <c r="VI46" s="386"/>
      <c r="VJ46" s="386"/>
      <c r="VK46" s="386"/>
      <c r="VL46" s="386"/>
      <c r="VM46" s="386"/>
      <c r="VN46" s="386"/>
      <c r="VO46" s="386"/>
      <c r="VP46" s="386"/>
      <c r="VQ46" s="386"/>
      <c r="VR46" s="386"/>
      <c r="VS46" s="386"/>
      <c r="VT46" s="386"/>
      <c r="VU46" s="386"/>
      <c r="VV46" s="386"/>
      <c r="VW46" s="386"/>
      <c r="VX46" s="386"/>
      <c r="VY46" s="386"/>
      <c r="VZ46" s="386"/>
      <c r="WA46" s="386"/>
      <c r="WB46" s="386"/>
      <c r="WC46" s="386"/>
      <c r="WD46" s="386"/>
    </row>
    <row r="47" spans="1:602" ht="30" x14ac:dyDescent="0.2">
      <c r="A47" s="435" t="s">
        <v>406</v>
      </c>
      <c r="B47" s="469" t="s">
        <v>395</v>
      </c>
      <c r="C47" s="434" t="s">
        <v>35</v>
      </c>
      <c r="D47" s="434">
        <v>20.291999999999998</v>
      </c>
      <c r="E47" s="434">
        <v>10.69</v>
      </c>
      <c r="F47" s="437">
        <f t="shared" si="0"/>
        <v>216.92</v>
      </c>
      <c r="G47" s="434">
        <v>20.29</v>
      </c>
      <c r="H47" s="434">
        <v>216.92009999999999</v>
      </c>
      <c r="I47" s="422">
        <f>IF(F47=0,0,H47/F47)</f>
        <v>1.0000004609994468</v>
      </c>
    </row>
    <row r="48" spans="1:602" s="414" customFormat="1" ht="22.5" customHeight="1" x14ac:dyDescent="0.2">
      <c r="A48" s="435" t="s">
        <v>408</v>
      </c>
      <c r="B48" s="469" t="s">
        <v>397</v>
      </c>
      <c r="C48" s="434" t="s">
        <v>26</v>
      </c>
      <c r="D48" s="434">
        <v>105</v>
      </c>
      <c r="E48" s="434">
        <v>7.12</v>
      </c>
      <c r="F48" s="437">
        <f t="shared" si="0"/>
        <v>747.6</v>
      </c>
      <c r="G48" s="434">
        <v>105</v>
      </c>
      <c r="H48" s="434">
        <v>747.6</v>
      </c>
      <c r="I48" s="422">
        <f>IF(F48=0,0,H48/F48)</f>
        <v>1</v>
      </c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  <c r="AC48" s="386"/>
      <c r="AD48" s="386"/>
      <c r="AE48" s="386"/>
      <c r="AF48" s="386"/>
      <c r="AG48" s="386"/>
      <c r="AH48" s="386"/>
      <c r="AI48" s="386"/>
      <c r="AJ48" s="386"/>
      <c r="AK48" s="386"/>
      <c r="AL48" s="386"/>
      <c r="AM48" s="386"/>
      <c r="AN48" s="386"/>
      <c r="AO48" s="386"/>
      <c r="AP48" s="386"/>
      <c r="AQ48" s="386"/>
      <c r="AR48" s="386"/>
      <c r="AS48" s="386"/>
      <c r="AT48" s="386"/>
      <c r="AU48" s="386"/>
      <c r="AV48" s="386"/>
      <c r="AW48" s="386"/>
      <c r="AX48" s="386"/>
      <c r="AY48" s="386"/>
      <c r="AZ48" s="386"/>
      <c r="BA48" s="386"/>
      <c r="BB48" s="386"/>
      <c r="BC48" s="386"/>
      <c r="BD48" s="386"/>
      <c r="BE48" s="386"/>
      <c r="BF48" s="386"/>
      <c r="BG48" s="386"/>
      <c r="BH48" s="386"/>
      <c r="BI48" s="386"/>
      <c r="BJ48" s="386"/>
      <c r="BK48" s="386"/>
      <c r="BL48" s="386"/>
      <c r="BM48" s="386"/>
      <c r="BN48" s="386"/>
      <c r="BO48" s="386"/>
      <c r="BP48" s="386"/>
      <c r="BQ48" s="386"/>
      <c r="BR48" s="386"/>
      <c r="BS48" s="386"/>
      <c r="BT48" s="386"/>
      <c r="BU48" s="386"/>
      <c r="BV48" s="386"/>
      <c r="BW48" s="386"/>
      <c r="BX48" s="386"/>
      <c r="BY48" s="386"/>
      <c r="BZ48" s="386"/>
      <c r="CA48" s="386"/>
      <c r="CB48" s="386"/>
      <c r="CC48" s="386"/>
      <c r="CD48" s="386"/>
      <c r="CE48" s="386"/>
      <c r="CF48" s="386"/>
      <c r="CG48" s="386"/>
      <c r="CH48" s="386"/>
      <c r="CI48" s="386"/>
      <c r="CJ48" s="386"/>
      <c r="CK48" s="386"/>
      <c r="CL48" s="386"/>
      <c r="CM48" s="386"/>
      <c r="CN48" s="386"/>
      <c r="CO48" s="386"/>
      <c r="CP48" s="386"/>
      <c r="CQ48" s="386"/>
      <c r="CR48" s="386"/>
      <c r="CS48" s="386"/>
      <c r="CT48" s="386"/>
      <c r="CU48" s="386"/>
      <c r="CV48" s="386"/>
      <c r="CW48" s="386"/>
      <c r="CX48" s="386"/>
      <c r="CY48" s="386"/>
      <c r="CZ48" s="386"/>
      <c r="DA48" s="386"/>
      <c r="DB48" s="386"/>
      <c r="DC48" s="386"/>
      <c r="DD48" s="386"/>
      <c r="DE48" s="386"/>
      <c r="DF48" s="386"/>
      <c r="DG48" s="386"/>
      <c r="DH48" s="386"/>
      <c r="DI48" s="386"/>
      <c r="DJ48" s="386"/>
      <c r="DK48" s="386"/>
      <c r="DL48" s="386"/>
      <c r="DM48" s="386"/>
      <c r="DN48" s="386"/>
      <c r="DO48" s="386"/>
      <c r="DP48" s="386"/>
      <c r="DQ48" s="386"/>
      <c r="DR48" s="386"/>
      <c r="DS48" s="386"/>
      <c r="DT48" s="386"/>
      <c r="DU48" s="386"/>
      <c r="DV48" s="386"/>
      <c r="DW48" s="386"/>
      <c r="DX48" s="386"/>
      <c r="DY48" s="386"/>
      <c r="DZ48" s="386"/>
      <c r="EA48" s="386"/>
      <c r="EB48" s="386"/>
      <c r="EC48" s="386"/>
      <c r="ED48" s="386"/>
      <c r="EE48" s="386"/>
      <c r="EF48" s="386"/>
      <c r="EG48" s="386"/>
      <c r="EH48" s="386"/>
      <c r="EI48" s="386"/>
      <c r="EJ48" s="386"/>
      <c r="EK48" s="386"/>
      <c r="EL48" s="386"/>
      <c r="EM48" s="386"/>
      <c r="EN48" s="386"/>
      <c r="EO48" s="386"/>
      <c r="EP48" s="386"/>
      <c r="EQ48" s="386"/>
      <c r="ER48" s="386"/>
      <c r="ES48" s="386"/>
      <c r="ET48" s="386"/>
      <c r="EU48" s="386"/>
      <c r="EV48" s="386"/>
      <c r="EW48" s="386"/>
      <c r="EX48" s="386"/>
      <c r="EY48" s="386"/>
      <c r="EZ48" s="386"/>
      <c r="FA48" s="386"/>
      <c r="FB48" s="386"/>
      <c r="FC48" s="386"/>
      <c r="FD48" s="386"/>
      <c r="FE48" s="386"/>
      <c r="FF48" s="386"/>
      <c r="FG48" s="386"/>
      <c r="FH48" s="386"/>
      <c r="FI48" s="386"/>
      <c r="FJ48" s="386"/>
      <c r="FK48" s="386"/>
      <c r="FL48" s="386"/>
      <c r="FM48" s="386"/>
      <c r="FN48" s="386"/>
      <c r="FO48" s="386"/>
      <c r="FP48" s="386"/>
      <c r="FQ48" s="386"/>
      <c r="FR48" s="386"/>
      <c r="FS48" s="386"/>
      <c r="FT48" s="386"/>
      <c r="FU48" s="386"/>
      <c r="FV48" s="386"/>
      <c r="FW48" s="386"/>
      <c r="FX48" s="386"/>
      <c r="FY48" s="386"/>
      <c r="FZ48" s="386"/>
      <c r="GA48" s="386"/>
      <c r="GB48" s="386"/>
      <c r="GC48" s="386"/>
      <c r="GD48" s="386"/>
      <c r="GE48" s="386"/>
      <c r="GF48" s="386"/>
      <c r="GG48" s="386"/>
      <c r="GH48" s="386"/>
      <c r="GI48" s="386"/>
      <c r="GJ48" s="386"/>
      <c r="GK48" s="386"/>
      <c r="GL48" s="386"/>
      <c r="GM48" s="386"/>
      <c r="GN48" s="386"/>
      <c r="GO48" s="386"/>
      <c r="GP48" s="386"/>
      <c r="GQ48" s="386"/>
      <c r="GR48" s="386"/>
      <c r="GS48" s="386"/>
      <c r="GT48" s="386"/>
      <c r="GU48" s="386"/>
      <c r="GV48" s="386"/>
      <c r="GW48" s="386"/>
      <c r="GX48" s="386"/>
      <c r="GY48" s="386"/>
      <c r="GZ48" s="386"/>
      <c r="HA48" s="386"/>
      <c r="HB48" s="386"/>
      <c r="HC48" s="386"/>
      <c r="HD48" s="386"/>
      <c r="HE48" s="386"/>
      <c r="HF48" s="386"/>
      <c r="HG48" s="386"/>
      <c r="HH48" s="386"/>
      <c r="HI48" s="386"/>
      <c r="HJ48" s="386"/>
      <c r="HK48" s="386"/>
      <c r="HL48" s="386"/>
      <c r="HM48" s="386"/>
      <c r="HN48" s="386"/>
      <c r="HO48" s="386"/>
      <c r="HP48" s="386"/>
      <c r="HQ48" s="386"/>
      <c r="HR48" s="386"/>
      <c r="HS48" s="386"/>
      <c r="HT48" s="386"/>
      <c r="HU48" s="386"/>
      <c r="HV48" s="386"/>
      <c r="HW48" s="386"/>
      <c r="HX48" s="386"/>
      <c r="HY48" s="386"/>
      <c r="HZ48" s="386"/>
      <c r="IA48" s="386"/>
      <c r="IB48" s="386"/>
      <c r="IC48" s="386"/>
      <c r="ID48" s="386"/>
      <c r="IE48" s="386"/>
      <c r="IF48" s="386"/>
      <c r="IG48" s="386"/>
      <c r="IH48" s="386"/>
      <c r="II48" s="386"/>
      <c r="IJ48" s="386"/>
      <c r="IK48" s="386"/>
      <c r="IL48" s="386"/>
      <c r="IM48" s="386"/>
      <c r="IN48" s="386"/>
      <c r="IO48" s="386"/>
      <c r="IP48" s="386"/>
      <c r="IQ48" s="386"/>
      <c r="IR48" s="386"/>
      <c r="IS48" s="386"/>
      <c r="IT48" s="386"/>
      <c r="IU48" s="386"/>
      <c r="IV48" s="386"/>
      <c r="IW48" s="386"/>
      <c r="IX48" s="386"/>
      <c r="IY48" s="386"/>
      <c r="IZ48" s="386"/>
      <c r="JA48" s="386"/>
      <c r="JB48" s="386"/>
      <c r="JC48" s="386"/>
      <c r="JD48" s="386"/>
      <c r="JE48" s="386"/>
      <c r="JF48" s="386"/>
      <c r="JG48" s="386"/>
      <c r="JH48" s="386"/>
      <c r="JI48" s="386"/>
      <c r="JJ48" s="386"/>
      <c r="JK48" s="386"/>
      <c r="JL48" s="386"/>
      <c r="JM48" s="386"/>
      <c r="JN48" s="386"/>
      <c r="JO48" s="386"/>
      <c r="JP48" s="386"/>
      <c r="JQ48" s="386"/>
      <c r="JR48" s="386"/>
      <c r="JS48" s="386"/>
      <c r="JT48" s="386"/>
      <c r="JU48" s="386"/>
      <c r="JV48" s="386"/>
      <c r="JW48" s="386"/>
      <c r="JX48" s="386"/>
      <c r="JY48" s="386"/>
      <c r="JZ48" s="386"/>
      <c r="KA48" s="386"/>
      <c r="KB48" s="386"/>
      <c r="KC48" s="386"/>
      <c r="KD48" s="386"/>
      <c r="KE48" s="386"/>
      <c r="KF48" s="386"/>
      <c r="KG48" s="386"/>
      <c r="KH48" s="386"/>
      <c r="KI48" s="386"/>
      <c r="KJ48" s="386"/>
      <c r="KK48" s="386"/>
      <c r="KL48" s="386"/>
      <c r="KM48" s="386"/>
      <c r="KN48" s="386"/>
      <c r="KO48" s="386"/>
      <c r="KP48" s="386"/>
      <c r="KQ48" s="386"/>
      <c r="KR48" s="386"/>
      <c r="KS48" s="386"/>
      <c r="KT48" s="386"/>
      <c r="KU48" s="386"/>
      <c r="KV48" s="386"/>
      <c r="KW48" s="386"/>
      <c r="KX48" s="386"/>
      <c r="KY48" s="386"/>
      <c r="KZ48" s="386"/>
      <c r="LA48" s="386"/>
      <c r="LB48" s="386"/>
      <c r="LC48" s="386"/>
      <c r="LD48" s="386"/>
      <c r="LE48" s="386"/>
      <c r="LF48" s="386"/>
      <c r="LG48" s="386"/>
      <c r="LH48" s="386"/>
      <c r="LI48" s="386"/>
      <c r="LJ48" s="386"/>
      <c r="LK48" s="386"/>
      <c r="LL48" s="386"/>
      <c r="LM48" s="386"/>
      <c r="LN48" s="386"/>
      <c r="LO48" s="386"/>
      <c r="LP48" s="386"/>
      <c r="LQ48" s="386"/>
      <c r="LR48" s="386"/>
      <c r="LS48" s="386"/>
      <c r="LT48" s="386"/>
      <c r="LU48" s="386"/>
      <c r="LV48" s="386"/>
      <c r="LW48" s="386"/>
      <c r="LX48" s="386"/>
      <c r="LY48" s="386"/>
      <c r="LZ48" s="386"/>
      <c r="MA48" s="386"/>
      <c r="MB48" s="386"/>
      <c r="MC48" s="386"/>
      <c r="MD48" s="386"/>
      <c r="ME48" s="386"/>
      <c r="MF48" s="386"/>
      <c r="MG48" s="386"/>
      <c r="MH48" s="386"/>
      <c r="MI48" s="386"/>
      <c r="MJ48" s="386"/>
      <c r="MK48" s="386"/>
      <c r="ML48" s="386"/>
      <c r="MM48" s="386"/>
      <c r="MN48" s="386"/>
      <c r="MO48" s="386"/>
      <c r="MP48" s="386"/>
      <c r="MQ48" s="386"/>
      <c r="MR48" s="386"/>
      <c r="MS48" s="386"/>
      <c r="MT48" s="386"/>
      <c r="MU48" s="386"/>
      <c r="MV48" s="386"/>
      <c r="MW48" s="386"/>
      <c r="MX48" s="386"/>
      <c r="MY48" s="386"/>
      <c r="MZ48" s="386"/>
      <c r="NA48" s="386"/>
      <c r="NB48" s="386"/>
      <c r="NC48" s="386"/>
      <c r="ND48" s="386"/>
      <c r="NE48" s="386"/>
      <c r="NF48" s="386"/>
      <c r="NG48" s="386"/>
      <c r="NH48" s="386"/>
      <c r="NI48" s="386"/>
      <c r="NJ48" s="386"/>
      <c r="NK48" s="386"/>
      <c r="NL48" s="386"/>
      <c r="NM48" s="386"/>
      <c r="NN48" s="386"/>
      <c r="NO48" s="386"/>
      <c r="NP48" s="386"/>
      <c r="NQ48" s="386"/>
      <c r="NR48" s="386"/>
      <c r="NS48" s="386"/>
      <c r="NT48" s="386"/>
      <c r="NU48" s="386"/>
      <c r="NV48" s="386"/>
      <c r="NW48" s="386"/>
      <c r="NX48" s="386"/>
      <c r="NY48" s="386"/>
      <c r="NZ48" s="386"/>
      <c r="OA48" s="386"/>
      <c r="OB48" s="386"/>
      <c r="OC48" s="386"/>
      <c r="OD48" s="386"/>
      <c r="OE48" s="386"/>
      <c r="OF48" s="386"/>
      <c r="OG48" s="386"/>
      <c r="OH48" s="386"/>
      <c r="OI48" s="386"/>
      <c r="OJ48" s="386"/>
      <c r="OK48" s="386"/>
      <c r="OL48" s="386"/>
      <c r="OM48" s="386"/>
      <c r="ON48" s="386"/>
      <c r="OO48" s="386"/>
      <c r="OP48" s="386"/>
      <c r="OQ48" s="386"/>
      <c r="OR48" s="386"/>
      <c r="OS48" s="386"/>
      <c r="OT48" s="386"/>
      <c r="OU48" s="386"/>
      <c r="OV48" s="386"/>
      <c r="OW48" s="386"/>
      <c r="OX48" s="386"/>
      <c r="OY48" s="386"/>
      <c r="OZ48" s="386"/>
      <c r="PA48" s="386"/>
      <c r="PB48" s="386"/>
      <c r="PC48" s="386"/>
      <c r="PD48" s="386"/>
      <c r="PE48" s="386"/>
      <c r="PF48" s="386"/>
      <c r="PG48" s="386"/>
      <c r="PH48" s="386"/>
      <c r="PI48" s="386"/>
      <c r="PJ48" s="386"/>
      <c r="PK48" s="386"/>
      <c r="PL48" s="386"/>
      <c r="PM48" s="386"/>
      <c r="PN48" s="386"/>
      <c r="PO48" s="386"/>
      <c r="PP48" s="386"/>
      <c r="PQ48" s="386"/>
      <c r="PR48" s="386"/>
      <c r="PS48" s="386"/>
      <c r="PT48" s="386"/>
      <c r="PU48" s="386"/>
      <c r="PV48" s="386"/>
      <c r="PW48" s="386"/>
      <c r="PX48" s="386"/>
      <c r="PY48" s="386"/>
      <c r="PZ48" s="386"/>
      <c r="QA48" s="386"/>
      <c r="QB48" s="386"/>
      <c r="QC48" s="386"/>
      <c r="QD48" s="386"/>
      <c r="QE48" s="386"/>
      <c r="QF48" s="386"/>
      <c r="QG48" s="386"/>
      <c r="QH48" s="386"/>
      <c r="QI48" s="386"/>
      <c r="QJ48" s="386"/>
      <c r="QK48" s="386"/>
      <c r="QL48" s="386"/>
      <c r="QM48" s="386"/>
      <c r="QN48" s="386"/>
      <c r="QO48" s="386"/>
      <c r="QP48" s="386"/>
      <c r="QQ48" s="386"/>
      <c r="QR48" s="386"/>
      <c r="QS48" s="386"/>
      <c r="QT48" s="386"/>
      <c r="QU48" s="386"/>
      <c r="QV48" s="386"/>
      <c r="QW48" s="386"/>
      <c r="QX48" s="386"/>
      <c r="QY48" s="386"/>
      <c r="QZ48" s="386"/>
      <c r="RA48" s="386"/>
      <c r="RB48" s="386"/>
      <c r="RC48" s="386"/>
      <c r="RD48" s="386"/>
      <c r="RE48" s="386"/>
      <c r="RF48" s="386"/>
      <c r="RG48" s="386"/>
      <c r="RH48" s="386"/>
      <c r="RI48" s="386"/>
      <c r="RJ48" s="386"/>
      <c r="RK48" s="386"/>
      <c r="RL48" s="386"/>
      <c r="RM48" s="386"/>
      <c r="RN48" s="386"/>
      <c r="RO48" s="386"/>
      <c r="RP48" s="386"/>
      <c r="RQ48" s="386"/>
      <c r="RR48" s="386"/>
      <c r="RS48" s="386"/>
      <c r="RT48" s="386"/>
      <c r="RU48" s="386"/>
      <c r="RV48" s="386"/>
      <c r="RW48" s="386"/>
      <c r="RX48" s="386"/>
      <c r="RY48" s="386"/>
      <c r="RZ48" s="386"/>
      <c r="SA48" s="386"/>
      <c r="SB48" s="386"/>
      <c r="SC48" s="386"/>
      <c r="SD48" s="386"/>
      <c r="SE48" s="386"/>
      <c r="SF48" s="386"/>
      <c r="SG48" s="386"/>
      <c r="SH48" s="386"/>
      <c r="SI48" s="386"/>
      <c r="SJ48" s="386"/>
      <c r="SK48" s="386"/>
      <c r="SL48" s="386"/>
      <c r="SM48" s="386"/>
      <c r="SN48" s="386"/>
      <c r="SO48" s="386"/>
      <c r="SP48" s="386"/>
      <c r="SQ48" s="386"/>
      <c r="SR48" s="386"/>
      <c r="SS48" s="386"/>
      <c r="ST48" s="386"/>
      <c r="SU48" s="386"/>
      <c r="SV48" s="386"/>
      <c r="SW48" s="386"/>
      <c r="SX48" s="386"/>
      <c r="SY48" s="386"/>
      <c r="SZ48" s="386"/>
      <c r="TA48" s="386"/>
      <c r="TB48" s="386"/>
      <c r="TC48" s="386"/>
      <c r="TD48" s="386"/>
      <c r="TE48" s="386"/>
      <c r="TF48" s="386"/>
      <c r="TG48" s="386"/>
      <c r="TH48" s="386"/>
      <c r="TI48" s="386"/>
      <c r="TJ48" s="386"/>
      <c r="TK48" s="386"/>
      <c r="TL48" s="386"/>
      <c r="TM48" s="386"/>
      <c r="TN48" s="386"/>
      <c r="TO48" s="386"/>
      <c r="TP48" s="386"/>
      <c r="TQ48" s="386"/>
      <c r="TR48" s="386"/>
      <c r="TS48" s="386"/>
      <c r="TT48" s="386"/>
      <c r="TU48" s="386"/>
      <c r="TV48" s="386"/>
      <c r="TW48" s="386"/>
      <c r="TX48" s="386"/>
      <c r="TY48" s="386"/>
      <c r="TZ48" s="386"/>
      <c r="UA48" s="386"/>
      <c r="UB48" s="386"/>
      <c r="UC48" s="386"/>
      <c r="UD48" s="386"/>
      <c r="UE48" s="386"/>
      <c r="UF48" s="386"/>
      <c r="UG48" s="386"/>
      <c r="UH48" s="386"/>
      <c r="UI48" s="386"/>
      <c r="UJ48" s="386"/>
      <c r="UK48" s="386"/>
      <c r="UL48" s="386"/>
      <c r="UM48" s="386"/>
      <c r="UN48" s="386"/>
      <c r="UO48" s="386"/>
      <c r="UP48" s="386"/>
      <c r="UQ48" s="386"/>
      <c r="UR48" s="386"/>
      <c r="US48" s="386"/>
      <c r="UT48" s="386"/>
      <c r="UU48" s="386"/>
      <c r="UV48" s="386"/>
      <c r="UW48" s="386"/>
      <c r="UX48" s="386"/>
      <c r="UY48" s="386"/>
      <c r="UZ48" s="386"/>
      <c r="VA48" s="386"/>
      <c r="VB48" s="386"/>
      <c r="VC48" s="386"/>
      <c r="VD48" s="386"/>
      <c r="VE48" s="386"/>
      <c r="VF48" s="386"/>
      <c r="VG48" s="386"/>
      <c r="VH48" s="386"/>
      <c r="VI48" s="386"/>
      <c r="VJ48" s="386"/>
      <c r="VK48" s="386"/>
      <c r="VL48" s="386"/>
      <c r="VM48" s="386"/>
      <c r="VN48" s="386"/>
      <c r="VO48" s="386"/>
      <c r="VP48" s="386"/>
      <c r="VQ48" s="386"/>
      <c r="VR48" s="386"/>
      <c r="VS48" s="386"/>
      <c r="VT48" s="386"/>
      <c r="VU48" s="386"/>
      <c r="VV48" s="386"/>
      <c r="VW48" s="386"/>
      <c r="VX48" s="386"/>
      <c r="VY48" s="386"/>
      <c r="VZ48" s="386"/>
      <c r="WA48" s="386"/>
      <c r="WB48" s="386"/>
      <c r="WC48" s="386"/>
      <c r="WD48" s="386"/>
    </row>
    <row r="49" spans="1:602" s="414" customFormat="1" ht="20.25" customHeight="1" x14ac:dyDescent="0.2">
      <c r="A49" s="435" t="s">
        <v>410</v>
      </c>
      <c r="B49" s="469" t="s">
        <v>399</v>
      </c>
      <c r="C49" s="434" t="s">
        <v>23</v>
      </c>
      <c r="D49" s="434">
        <v>5</v>
      </c>
      <c r="E49" s="434">
        <v>27.9</v>
      </c>
      <c r="F49" s="437">
        <f t="shared" si="0"/>
        <v>139.5</v>
      </c>
      <c r="G49" s="434">
        <v>5</v>
      </c>
      <c r="H49" s="434">
        <v>139.5</v>
      </c>
      <c r="I49" s="422">
        <f>IF(F49=0,0,H49/F49)</f>
        <v>1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  <c r="AC49" s="386"/>
      <c r="AD49" s="386"/>
      <c r="AE49" s="386"/>
      <c r="AF49" s="386"/>
      <c r="AG49" s="386"/>
      <c r="AH49" s="386"/>
      <c r="AI49" s="386"/>
      <c r="AJ49" s="386"/>
      <c r="AK49" s="386"/>
      <c r="AL49" s="386"/>
      <c r="AM49" s="386"/>
      <c r="AN49" s="386"/>
      <c r="AO49" s="386"/>
      <c r="AP49" s="386"/>
      <c r="AQ49" s="386"/>
      <c r="AR49" s="386"/>
      <c r="AS49" s="386"/>
      <c r="AT49" s="386"/>
      <c r="AU49" s="386"/>
      <c r="AV49" s="386"/>
      <c r="AW49" s="386"/>
      <c r="AX49" s="386"/>
      <c r="AY49" s="386"/>
      <c r="AZ49" s="386"/>
      <c r="BA49" s="386"/>
      <c r="BB49" s="386"/>
      <c r="BC49" s="386"/>
      <c r="BD49" s="386"/>
      <c r="BE49" s="386"/>
      <c r="BF49" s="386"/>
      <c r="BG49" s="386"/>
      <c r="BH49" s="386"/>
      <c r="BI49" s="386"/>
      <c r="BJ49" s="386"/>
      <c r="BK49" s="386"/>
      <c r="BL49" s="386"/>
      <c r="BM49" s="386"/>
      <c r="BN49" s="386"/>
      <c r="BO49" s="386"/>
      <c r="BP49" s="386"/>
      <c r="BQ49" s="386"/>
      <c r="BR49" s="386"/>
      <c r="BS49" s="386"/>
      <c r="BT49" s="386"/>
      <c r="BU49" s="386"/>
      <c r="BV49" s="386"/>
      <c r="BW49" s="386"/>
      <c r="BX49" s="386"/>
      <c r="BY49" s="386"/>
      <c r="BZ49" s="386"/>
      <c r="CA49" s="386"/>
      <c r="CB49" s="386"/>
      <c r="CC49" s="386"/>
      <c r="CD49" s="386"/>
      <c r="CE49" s="386"/>
      <c r="CF49" s="386"/>
      <c r="CG49" s="386"/>
      <c r="CH49" s="386"/>
      <c r="CI49" s="386"/>
      <c r="CJ49" s="386"/>
      <c r="CK49" s="386"/>
      <c r="CL49" s="386"/>
      <c r="CM49" s="386"/>
      <c r="CN49" s="386"/>
      <c r="CO49" s="386"/>
      <c r="CP49" s="386"/>
      <c r="CQ49" s="386"/>
      <c r="CR49" s="386"/>
      <c r="CS49" s="386"/>
      <c r="CT49" s="386"/>
      <c r="CU49" s="386"/>
      <c r="CV49" s="386"/>
      <c r="CW49" s="386"/>
      <c r="CX49" s="386"/>
      <c r="CY49" s="386"/>
      <c r="CZ49" s="386"/>
      <c r="DA49" s="386"/>
      <c r="DB49" s="386"/>
      <c r="DC49" s="386"/>
      <c r="DD49" s="386"/>
      <c r="DE49" s="386"/>
      <c r="DF49" s="386"/>
      <c r="DG49" s="386"/>
      <c r="DH49" s="386"/>
      <c r="DI49" s="386"/>
      <c r="DJ49" s="386"/>
      <c r="DK49" s="386"/>
      <c r="DL49" s="386"/>
      <c r="DM49" s="386"/>
      <c r="DN49" s="386"/>
      <c r="DO49" s="386"/>
      <c r="DP49" s="386"/>
      <c r="DQ49" s="386"/>
      <c r="DR49" s="386"/>
      <c r="DS49" s="386"/>
      <c r="DT49" s="386"/>
      <c r="DU49" s="386"/>
      <c r="DV49" s="386"/>
      <c r="DW49" s="386"/>
      <c r="DX49" s="386"/>
      <c r="DY49" s="386"/>
      <c r="DZ49" s="386"/>
      <c r="EA49" s="386"/>
      <c r="EB49" s="386"/>
      <c r="EC49" s="386"/>
      <c r="ED49" s="386"/>
      <c r="EE49" s="386"/>
      <c r="EF49" s="386"/>
      <c r="EG49" s="386"/>
      <c r="EH49" s="386"/>
      <c r="EI49" s="386"/>
      <c r="EJ49" s="386"/>
      <c r="EK49" s="386"/>
      <c r="EL49" s="386"/>
      <c r="EM49" s="386"/>
      <c r="EN49" s="386"/>
      <c r="EO49" s="386"/>
      <c r="EP49" s="386"/>
      <c r="EQ49" s="386"/>
      <c r="ER49" s="386"/>
      <c r="ES49" s="386"/>
      <c r="ET49" s="386"/>
      <c r="EU49" s="386"/>
      <c r="EV49" s="386"/>
      <c r="EW49" s="386"/>
      <c r="EX49" s="386"/>
      <c r="EY49" s="386"/>
      <c r="EZ49" s="386"/>
      <c r="FA49" s="386"/>
      <c r="FB49" s="386"/>
      <c r="FC49" s="386"/>
      <c r="FD49" s="386"/>
      <c r="FE49" s="386"/>
      <c r="FF49" s="386"/>
      <c r="FG49" s="386"/>
      <c r="FH49" s="386"/>
      <c r="FI49" s="386"/>
      <c r="FJ49" s="386"/>
      <c r="FK49" s="386"/>
      <c r="FL49" s="386"/>
      <c r="FM49" s="386"/>
      <c r="FN49" s="386"/>
      <c r="FO49" s="386"/>
      <c r="FP49" s="386"/>
      <c r="FQ49" s="386"/>
      <c r="FR49" s="386"/>
      <c r="FS49" s="386"/>
      <c r="FT49" s="386"/>
      <c r="FU49" s="386"/>
      <c r="FV49" s="386"/>
      <c r="FW49" s="386"/>
      <c r="FX49" s="386"/>
      <c r="FY49" s="386"/>
      <c r="FZ49" s="386"/>
      <c r="GA49" s="386"/>
      <c r="GB49" s="386"/>
      <c r="GC49" s="386"/>
      <c r="GD49" s="386"/>
      <c r="GE49" s="386"/>
      <c r="GF49" s="386"/>
      <c r="GG49" s="386"/>
      <c r="GH49" s="386"/>
      <c r="GI49" s="386"/>
      <c r="GJ49" s="386"/>
      <c r="GK49" s="386"/>
      <c r="GL49" s="386"/>
      <c r="GM49" s="386"/>
      <c r="GN49" s="386"/>
      <c r="GO49" s="386"/>
      <c r="GP49" s="386"/>
      <c r="GQ49" s="386"/>
      <c r="GR49" s="386"/>
      <c r="GS49" s="386"/>
      <c r="GT49" s="386"/>
      <c r="GU49" s="386"/>
      <c r="GV49" s="386"/>
      <c r="GW49" s="386"/>
      <c r="GX49" s="386"/>
      <c r="GY49" s="386"/>
      <c r="GZ49" s="386"/>
      <c r="HA49" s="386"/>
      <c r="HB49" s="386"/>
      <c r="HC49" s="386"/>
      <c r="HD49" s="386"/>
      <c r="HE49" s="386"/>
      <c r="HF49" s="386"/>
      <c r="HG49" s="386"/>
      <c r="HH49" s="386"/>
      <c r="HI49" s="386"/>
      <c r="HJ49" s="386"/>
      <c r="HK49" s="386"/>
      <c r="HL49" s="386"/>
      <c r="HM49" s="386"/>
      <c r="HN49" s="386"/>
      <c r="HO49" s="386"/>
      <c r="HP49" s="386"/>
      <c r="HQ49" s="386"/>
      <c r="HR49" s="386"/>
      <c r="HS49" s="386"/>
      <c r="HT49" s="386"/>
      <c r="HU49" s="386"/>
      <c r="HV49" s="386"/>
      <c r="HW49" s="386"/>
      <c r="HX49" s="386"/>
      <c r="HY49" s="386"/>
      <c r="HZ49" s="386"/>
      <c r="IA49" s="386"/>
      <c r="IB49" s="386"/>
      <c r="IC49" s="386"/>
      <c r="ID49" s="386"/>
      <c r="IE49" s="386"/>
      <c r="IF49" s="386"/>
      <c r="IG49" s="386"/>
      <c r="IH49" s="386"/>
      <c r="II49" s="386"/>
      <c r="IJ49" s="386"/>
      <c r="IK49" s="386"/>
      <c r="IL49" s="386"/>
      <c r="IM49" s="386"/>
      <c r="IN49" s="386"/>
      <c r="IO49" s="386"/>
      <c r="IP49" s="386"/>
      <c r="IQ49" s="386"/>
      <c r="IR49" s="386"/>
      <c r="IS49" s="386"/>
      <c r="IT49" s="386"/>
      <c r="IU49" s="386"/>
      <c r="IV49" s="386"/>
      <c r="IW49" s="386"/>
      <c r="IX49" s="386"/>
      <c r="IY49" s="386"/>
      <c r="IZ49" s="386"/>
      <c r="JA49" s="386"/>
      <c r="JB49" s="386"/>
      <c r="JC49" s="386"/>
      <c r="JD49" s="386"/>
      <c r="JE49" s="386"/>
      <c r="JF49" s="386"/>
      <c r="JG49" s="386"/>
      <c r="JH49" s="386"/>
      <c r="JI49" s="386"/>
      <c r="JJ49" s="386"/>
      <c r="JK49" s="386"/>
      <c r="JL49" s="386"/>
      <c r="JM49" s="386"/>
      <c r="JN49" s="386"/>
      <c r="JO49" s="386"/>
      <c r="JP49" s="386"/>
      <c r="JQ49" s="386"/>
      <c r="JR49" s="386"/>
      <c r="JS49" s="386"/>
      <c r="JT49" s="386"/>
      <c r="JU49" s="386"/>
      <c r="JV49" s="386"/>
      <c r="JW49" s="386"/>
      <c r="JX49" s="386"/>
      <c r="JY49" s="386"/>
      <c r="JZ49" s="386"/>
      <c r="KA49" s="386"/>
      <c r="KB49" s="386"/>
      <c r="KC49" s="386"/>
      <c r="KD49" s="386"/>
      <c r="KE49" s="386"/>
      <c r="KF49" s="386"/>
      <c r="KG49" s="386"/>
      <c r="KH49" s="386"/>
      <c r="KI49" s="386"/>
      <c r="KJ49" s="386"/>
      <c r="KK49" s="386"/>
      <c r="KL49" s="386"/>
      <c r="KM49" s="386"/>
      <c r="KN49" s="386"/>
      <c r="KO49" s="386"/>
      <c r="KP49" s="386"/>
      <c r="KQ49" s="386"/>
      <c r="KR49" s="386"/>
      <c r="KS49" s="386"/>
      <c r="KT49" s="386"/>
      <c r="KU49" s="386"/>
      <c r="KV49" s="386"/>
      <c r="KW49" s="386"/>
      <c r="KX49" s="386"/>
      <c r="KY49" s="386"/>
      <c r="KZ49" s="386"/>
      <c r="LA49" s="386"/>
      <c r="LB49" s="386"/>
      <c r="LC49" s="386"/>
      <c r="LD49" s="386"/>
      <c r="LE49" s="386"/>
      <c r="LF49" s="386"/>
      <c r="LG49" s="386"/>
      <c r="LH49" s="386"/>
      <c r="LI49" s="386"/>
      <c r="LJ49" s="386"/>
      <c r="LK49" s="386"/>
      <c r="LL49" s="386"/>
      <c r="LM49" s="386"/>
      <c r="LN49" s="386"/>
      <c r="LO49" s="386"/>
      <c r="LP49" s="386"/>
      <c r="LQ49" s="386"/>
      <c r="LR49" s="386"/>
      <c r="LS49" s="386"/>
      <c r="LT49" s="386"/>
      <c r="LU49" s="386"/>
      <c r="LV49" s="386"/>
      <c r="LW49" s="386"/>
      <c r="LX49" s="386"/>
      <c r="LY49" s="386"/>
      <c r="LZ49" s="386"/>
      <c r="MA49" s="386"/>
      <c r="MB49" s="386"/>
      <c r="MC49" s="386"/>
      <c r="MD49" s="386"/>
      <c r="ME49" s="386"/>
      <c r="MF49" s="386"/>
      <c r="MG49" s="386"/>
      <c r="MH49" s="386"/>
      <c r="MI49" s="386"/>
      <c r="MJ49" s="386"/>
      <c r="MK49" s="386"/>
      <c r="ML49" s="386"/>
      <c r="MM49" s="386"/>
      <c r="MN49" s="386"/>
      <c r="MO49" s="386"/>
      <c r="MP49" s="386"/>
      <c r="MQ49" s="386"/>
      <c r="MR49" s="386"/>
      <c r="MS49" s="386"/>
      <c r="MT49" s="386"/>
      <c r="MU49" s="386"/>
      <c r="MV49" s="386"/>
      <c r="MW49" s="386"/>
      <c r="MX49" s="386"/>
      <c r="MY49" s="386"/>
      <c r="MZ49" s="386"/>
      <c r="NA49" s="386"/>
      <c r="NB49" s="386"/>
      <c r="NC49" s="386"/>
      <c r="ND49" s="386"/>
      <c r="NE49" s="386"/>
      <c r="NF49" s="386"/>
      <c r="NG49" s="386"/>
      <c r="NH49" s="386"/>
      <c r="NI49" s="386"/>
      <c r="NJ49" s="386"/>
      <c r="NK49" s="386"/>
      <c r="NL49" s="386"/>
      <c r="NM49" s="386"/>
      <c r="NN49" s="386"/>
      <c r="NO49" s="386"/>
      <c r="NP49" s="386"/>
      <c r="NQ49" s="386"/>
      <c r="NR49" s="386"/>
      <c r="NS49" s="386"/>
      <c r="NT49" s="386"/>
      <c r="NU49" s="386"/>
      <c r="NV49" s="386"/>
      <c r="NW49" s="386"/>
      <c r="NX49" s="386"/>
      <c r="NY49" s="386"/>
      <c r="NZ49" s="386"/>
      <c r="OA49" s="386"/>
      <c r="OB49" s="386"/>
      <c r="OC49" s="386"/>
      <c r="OD49" s="386"/>
      <c r="OE49" s="386"/>
      <c r="OF49" s="386"/>
      <c r="OG49" s="386"/>
      <c r="OH49" s="386"/>
      <c r="OI49" s="386"/>
      <c r="OJ49" s="386"/>
      <c r="OK49" s="386"/>
      <c r="OL49" s="386"/>
      <c r="OM49" s="386"/>
      <c r="ON49" s="386"/>
      <c r="OO49" s="386"/>
      <c r="OP49" s="386"/>
      <c r="OQ49" s="386"/>
      <c r="OR49" s="386"/>
      <c r="OS49" s="386"/>
      <c r="OT49" s="386"/>
      <c r="OU49" s="386"/>
      <c r="OV49" s="386"/>
      <c r="OW49" s="386"/>
      <c r="OX49" s="386"/>
      <c r="OY49" s="386"/>
      <c r="OZ49" s="386"/>
      <c r="PA49" s="386"/>
      <c r="PB49" s="386"/>
      <c r="PC49" s="386"/>
      <c r="PD49" s="386"/>
      <c r="PE49" s="386"/>
      <c r="PF49" s="386"/>
      <c r="PG49" s="386"/>
      <c r="PH49" s="386"/>
      <c r="PI49" s="386"/>
      <c r="PJ49" s="386"/>
      <c r="PK49" s="386"/>
      <c r="PL49" s="386"/>
      <c r="PM49" s="386"/>
      <c r="PN49" s="386"/>
      <c r="PO49" s="386"/>
      <c r="PP49" s="386"/>
      <c r="PQ49" s="386"/>
      <c r="PR49" s="386"/>
      <c r="PS49" s="386"/>
      <c r="PT49" s="386"/>
      <c r="PU49" s="386"/>
      <c r="PV49" s="386"/>
      <c r="PW49" s="386"/>
      <c r="PX49" s="386"/>
      <c r="PY49" s="386"/>
      <c r="PZ49" s="386"/>
      <c r="QA49" s="386"/>
      <c r="QB49" s="386"/>
      <c r="QC49" s="386"/>
      <c r="QD49" s="386"/>
      <c r="QE49" s="386"/>
      <c r="QF49" s="386"/>
      <c r="QG49" s="386"/>
      <c r="QH49" s="386"/>
      <c r="QI49" s="386"/>
      <c r="QJ49" s="386"/>
      <c r="QK49" s="386"/>
      <c r="QL49" s="386"/>
      <c r="QM49" s="386"/>
      <c r="QN49" s="386"/>
      <c r="QO49" s="386"/>
      <c r="QP49" s="386"/>
      <c r="QQ49" s="386"/>
      <c r="QR49" s="386"/>
      <c r="QS49" s="386"/>
      <c r="QT49" s="386"/>
      <c r="QU49" s="386"/>
      <c r="QV49" s="386"/>
      <c r="QW49" s="386"/>
      <c r="QX49" s="386"/>
      <c r="QY49" s="386"/>
      <c r="QZ49" s="386"/>
      <c r="RA49" s="386"/>
      <c r="RB49" s="386"/>
      <c r="RC49" s="386"/>
      <c r="RD49" s="386"/>
      <c r="RE49" s="386"/>
      <c r="RF49" s="386"/>
      <c r="RG49" s="386"/>
      <c r="RH49" s="386"/>
      <c r="RI49" s="386"/>
      <c r="RJ49" s="386"/>
      <c r="RK49" s="386"/>
      <c r="RL49" s="386"/>
      <c r="RM49" s="386"/>
      <c r="RN49" s="386"/>
      <c r="RO49" s="386"/>
      <c r="RP49" s="386"/>
      <c r="RQ49" s="386"/>
      <c r="RR49" s="386"/>
      <c r="RS49" s="386"/>
      <c r="RT49" s="386"/>
      <c r="RU49" s="386"/>
      <c r="RV49" s="386"/>
      <c r="RW49" s="386"/>
      <c r="RX49" s="386"/>
      <c r="RY49" s="386"/>
      <c r="RZ49" s="386"/>
      <c r="SA49" s="386"/>
      <c r="SB49" s="386"/>
      <c r="SC49" s="386"/>
      <c r="SD49" s="386"/>
      <c r="SE49" s="386"/>
      <c r="SF49" s="386"/>
      <c r="SG49" s="386"/>
      <c r="SH49" s="386"/>
      <c r="SI49" s="386"/>
      <c r="SJ49" s="386"/>
      <c r="SK49" s="386"/>
      <c r="SL49" s="386"/>
      <c r="SM49" s="386"/>
      <c r="SN49" s="386"/>
      <c r="SO49" s="386"/>
      <c r="SP49" s="386"/>
      <c r="SQ49" s="386"/>
      <c r="SR49" s="386"/>
      <c r="SS49" s="386"/>
      <c r="ST49" s="386"/>
      <c r="SU49" s="386"/>
      <c r="SV49" s="386"/>
      <c r="SW49" s="386"/>
      <c r="SX49" s="386"/>
      <c r="SY49" s="386"/>
      <c r="SZ49" s="386"/>
      <c r="TA49" s="386"/>
      <c r="TB49" s="386"/>
      <c r="TC49" s="386"/>
      <c r="TD49" s="386"/>
      <c r="TE49" s="386"/>
      <c r="TF49" s="386"/>
      <c r="TG49" s="386"/>
      <c r="TH49" s="386"/>
      <c r="TI49" s="386"/>
      <c r="TJ49" s="386"/>
      <c r="TK49" s="386"/>
      <c r="TL49" s="386"/>
      <c r="TM49" s="386"/>
      <c r="TN49" s="386"/>
      <c r="TO49" s="386"/>
      <c r="TP49" s="386"/>
      <c r="TQ49" s="386"/>
      <c r="TR49" s="386"/>
      <c r="TS49" s="386"/>
      <c r="TT49" s="386"/>
      <c r="TU49" s="386"/>
      <c r="TV49" s="386"/>
      <c r="TW49" s="386"/>
      <c r="TX49" s="386"/>
      <c r="TY49" s="386"/>
      <c r="TZ49" s="386"/>
      <c r="UA49" s="386"/>
      <c r="UB49" s="386"/>
      <c r="UC49" s="386"/>
      <c r="UD49" s="386"/>
      <c r="UE49" s="386"/>
      <c r="UF49" s="386"/>
      <c r="UG49" s="386"/>
      <c r="UH49" s="386"/>
      <c r="UI49" s="386"/>
      <c r="UJ49" s="386"/>
      <c r="UK49" s="386"/>
      <c r="UL49" s="386"/>
      <c r="UM49" s="386"/>
      <c r="UN49" s="386"/>
      <c r="UO49" s="386"/>
      <c r="UP49" s="386"/>
      <c r="UQ49" s="386"/>
      <c r="UR49" s="386"/>
      <c r="US49" s="386"/>
      <c r="UT49" s="386"/>
      <c r="UU49" s="386"/>
      <c r="UV49" s="386"/>
      <c r="UW49" s="386"/>
      <c r="UX49" s="386"/>
      <c r="UY49" s="386"/>
      <c r="UZ49" s="386"/>
      <c r="VA49" s="386"/>
      <c r="VB49" s="386"/>
      <c r="VC49" s="386"/>
      <c r="VD49" s="386"/>
      <c r="VE49" s="386"/>
      <c r="VF49" s="386"/>
      <c r="VG49" s="386"/>
      <c r="VH49" s="386"/>
      <c r="VI49" s="386"/>
      <c r="VJ49" s="386"/>
      <c r="VK49" s="386"/>
      <c r="VL49" s="386"/>
      <c r="VM49" s="386"/>
      <c r="VN49" s="386"/>
      <c r="VO49" s="386"/>
      <c r="VP49" s="386"/>
      <c r="VQ49" s="386"/>
      <c r="VR49" s="386"/>
      <c r="VS49" s="386"/>
      <c r="VT49" s="386"/>
      <c r="VU49" s="386"/>
      <c r="VV49" s="386"/>
      <c r="VW49" s="386"/>
      <c r="VX49" s="386"/>
      <c r="VY49" s="386"/>
      <c r="VZ49" s="386"/>
      <c r="WA49" s="386"/>
      <c r="WB49" s="386"/>
      <c r="WC49" s="386"/>
      <c r="WD49" s="386"/>
    </row>
    <row r="50" spans="1:602" s="414" customFormat="1" ht="15.75" x14ac:dyDescent="0.2">
      <c r="A50" s="435" t="s">
        <v>412</v>
      </c>
      <c r="B50" s="469" t="s">
        <v>401</v>
      </c>
      <c r="C50" s="434" t="s">
        <v>26</v>
      </c>
      <c r="D50" s="434">
        <v>4500</v>
      </c>
      <c r="E50" s="434">
        <v>2.63</v>
      </c>
      <c r="F50" s="437">
        <f t="shared" si="0"/>
        <v>11835</v>
      </c>
      <c r="G50" s="434">
        <v>4500</v>
      </c>
      <c r="H50" s="434">
        <v>11835</v>
      </c>
      <c r="I50" s="422">
        <f>IF(F50=0,0,H50/F50)</f>
        <v>1</v>
      </c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  <c r="W50" s="386"/>
      <c r="X50" s="386"/>
      <c r="Y50" s="386"/>
      <c r="Z50" s="386"/>
      <c r="AA50" s="386"/>
      <c r="AB50" s="386"/>
      <c r="AC50" s="386"/>
      <c r="AD50" s="386"/>
      <c r="AE50" s="386"/>
      <c r="AF50" s="386"/>
      <c r="AG50" s="386"/>
      <c r="AH50" s="386"/>
      <c r="AI50" s="386"/>
      <c r="AJ50" s="386"/>
      <c r="AK50" s="386"/>
      <c r="AL50" s="386"/>
      <c r="AM50" s="386"/>
      <c r="AN50" s="386"/>
      <c r="AO50" s="386"/>
      <c r="AP50" s="386"/>
      <c r="AQ50" s="386"/>
      <c r="AR50" s="386"/>
      <c r="AS50" s="386"/>
      <c r="AT50" s="386"/>
      <c r="AU50" s="386"/>
      <c r="AV50" s="386"/>
      <c r="AW50" s="386"/>
      <c r="AX50" s="386"/>
      <c r="AY50" s="386"/>
      <c r="AZ50" s="386"/>
      <c r="BA50" s="386"/>
      <c r="BB50" s="386"/>
      <c r="BC50" s="386"/>
      <c r="BD50" s="386"/>
      <c r="BE50" s="386"/>
      <c r="BF50" s="386"/>
      <c r="BG50" s="386"/>
      <c r="BH50" s="386"/>
      <c r="BI50" s="386"/>
      <c r="BJ50" s="386"/>
      <c r="BK50" s="386"/>
      <c r="BL50" s="386"/>
      <c r="BM50" s="386"/>
      <c r="BN50" s="386"/>
      <c r="BO50" s="386"/>
      <c r="BP50" s="386"/>
      <c r="BQ50" s="386"/>
      <c r="BR50" s="386"/>
      <c r="BS50" s="386"/>
      <c r="BT50" s="386"/>
      <c r="BU50" s="386"/>
      <c r="BV50" s="386"/>
      <c r="BW50" s="386"/>
      <c r="BX50" s="386"/>
      <c r="BY50" s="386"/>
      <c r="BZ50" s="386"/>
      <c r="CA50" s="386"/>
      <c r="CB50" s="386"/>
      <c r="CC50" s="386"/>
      <c r="CD50" s="386"/>
      <c r="CE50" s="386"/>
      <c r="CF50" s="386"/>
      <c r="CG50" s="386"/>
      <c r="CH50" s="386"/>
      <c r="CI50" s="386"/>
      <c r="CJ50" s="386"/>
      <c r="CK50" s="386"/>
      <c r="CL50" s="386"/>
      <c r="CM50" s="386"/>
      <c r="CN50" s="386"/>
      <c r="CO50" s="386"/>
      <c r="CP50" s="386"/>
      <c r="CQ50" s="386"/>
      <c r="CR50" s="386"/>
      <c r="CS50" s="386"/>
      <c r="CT50" s="386"/>
      <c r="CU50" s="386"/>
      <c r="CV50" s="386"/>
      <c r="CW50" s="386"/>
      <c r="CX50" s="386"/>
      <c r="CY50" s="386"/>
      <c r="CZ50" s="386"/>
      <c r="DA50" s="386"/>
      <c r="DB50" s="386"/>
      <c r="DC50" s="386"/>
      <c r="DD50" s="386"/>
      <c r="DE50" s="386"/>
      <c r="DF50" s="386"/>
      <c r="DG50" s="386"/>
      <c r="DH50" s="386"/>
      <c r="DI50" s="386"/>
      <c r="DJ50" s="386"/>
      <c r="DK50" s="386"/>
      <c r="DL50" s="386"/>
      <c r="DM50" s="386"/>
      <c r="DN50" s="386"/>
      <c r="DO50" s="386"/>
      <c r="DP50" s="386"/>
      <c r="DQ50" s="386"/>
      <c r="DR50" s="386"/>
      <c r="DS50" s="386"/>
      <c r="DT50" s="386"/>
      <c r="DU50" s="386"/>
      <c r="DV50" s="386"/>
      <c r="DW50" s="386"/>
      <c r="DX50" s="386"/>
      <c r="DY50" s="386"/>
      <c r="DZ50" s="386"/>
      <c r="EA50" s="386"/>
      <c r="EB50" s="386"/>
      <c r="EC50" s="386"/>
      <c r="ED50" s="386"/>
      <c r="EE50" s="386"/>
      <c r="EF50" s="386"/>
      <c r="EG50" s="386"/>
      <c r="EH50" s="386"/>
      <c r="EI50" s="386"/>
      <c r="EJ50" s="386"/>
      <c r="EK50" s="386"/>
      <c r="EL50" s="386"/>
      <c r="EM50" s="386"/>
      <c r="EN50" s="386"/>
      <c r="EO50" s="386"/>
      <c r="EP50" s="386"/>
      <c r="EQ50" s="386"/>
      <c r="ER50" s="386"/>
      <c r="ES50" s="386"/>
      <c r="ET50" s="386"/>
      <c r="EU50" s="386"/>
      <c r="EV50" s="386"/>
      <c r="EW50" s="386"/>
      <c r="EX50" s="386"/>
      <c r="EY50" s="386"/>
      <c r="EZ50" s="386"/>
      <c r="FA50" s="386"/>
      <c r="FB50" s="386"/>
      <c r="FC50" s="386"/>
      <c r="FD50" s="386"/>
      <c r="FE50" s="386"/>
      <c r="FF50" s="386"/>
      <c r="FG50" s="386"/>
      <c r="FH50" s="386"/>
      <c r="FI50" s="386"/>
      <c r="FJ50" s="386"/>
      <c r="FK50" s="386"/>
      <c r="FL50" s="386"/>
      <c r="FM50" s="386"/>
      <c r="FN50" s="386"/>
      <c r="FO50" s="386"/>
      <c r="FP50" s="386"/>
      <c r="FQ50" s="386"/>
      <c r="FR50" s="386"/>
      <c r="FS50" s="386"/>
      <c r="FT50" s="386"/>
      <c r="FU50" s="386"/>
      <c r="FV50" s="386"/>
      <c r="FW50" s="386"/>
      <c r="FX50" s="386"/>
      <c r="FY50" s="386"/>
      <c r="FZ50" s="386"/>
      <c r="GA50" s="386"/>
      <c r="GB50" s="386"/>
      <c r="GC50" s="386"/>
      <c r="GD50" s="386"/>
      <c r="GE50" s="386"/>
      <c r="GF50" s="386"/>
      <c r="GG50" s="386"/>
      <c r="GH50" s="386"/>
      <c r="GI50" s="386"/>
      <c r="GJ50" s="386"/>
      <c r="GK50" s="386"/>
      <c r="GL50" s="386"/>
      <c r="GM50" s="386"/>
      <c r="GN50" s="386"/>
      <c r="GO50" s="386"/>
      <c r="GP50" s="386"/>
      <c r="GQ50" s="386"/>
      <c r="GR50" s="386"/>
      <c r="GS50" s="386"/>
      <c r="GT50" s="386"/>
      <c r="GU50" s="386"/>
      <c r="GV50" s="386"/>
      <c r="GW50" s="386"/>
      <c r="GX50" s="386"/>
      <c r="GY50" s="386"/>
      <c r="GZ50" s="386"/>
      <c r="HA50" s="386"/>
      <c r="HB50" s="386"/>
      <c r="HC50" s="386"/>
      <c r="HD50" s="386"/>
      <c r="HE50" s="386"/>
      <c r="HF50" s="386"/>
      <c r="HG50" s="386"/>
      <c r="HH50" s="386"/>
      <c r="HI50" s="386"/>
      <c r="HJ50" s="386"/>
      <c r="HK50" s="386"/>
      <c r="HL50" s="386"/>
      <c r="HM50" s="386"/>
      <c r="HN50" s="386"/>
      <c r="HO50" s="386"/>
      <c r="HP50" s="386"/>
      <c r="HQ50" s="386"/>
      <c r="HR50" s="386"/>
      <c r="HS50" s="386"/>
      <c r="HT50" s="386"/>
      <c r="HU50" s="386"/>
      <c r="HV50" s="386"/>
      <c r="HW50" s="386"/>
      <c r="HX50" s="386"/>
      <c r="HY50" s="386"/>
      <c r="HZ50" s="386"/>
      <c r="IA50" s="386"/>
      <c r="IB50" s="386"/>
      <c r="IC50" s="386"/>
      <c r="ID50" s="386"/>
      <c r="IE50" s="386"/>
      <c r="IF50" s="386"/>
      <c r="IG50" s="386"/>
      <c r="IH50" s="386"/>
      <c r="II50" s="386"/>
      <c r="IJ50" s="386"/>
      <c r="IK50" s="386"/>
      <c r="IL50" s="386"/>
      <c r="IM50" s="386"/>
      <c r="IN50" s="386"/>
      <c r="IO50" s="386"/>
      <c r="IP50" s="386"/>
      <c r="IQ50" s="386"/>
      <c r="IR50" s="386"/>
      <c r="IS50" s="386"/>
      <c r="IT50" s="386"/>
      <c r="IU50" s="386"/>
      <c r="IV50" s="386"/>
      <c r="IW50" s="386"/>
      <c r="IX50" s="386"/>
      <c r="IY50" s="386"/>
      <c r="IZ50" s="386"/>
      <c r="JA50" s="386"/>
      <c r="JB50" s="386"/>
      <c r="JC50" s="386"/>
      <c r="JD50" s="386"/>
      <c r="JE50" s="386"/>
      <c r="JF50" s="386"/>
      <c r="JG50" s="386"/>
      <c r="JH50" s="386"/>
      <c r="JI50" s="386"/>
      <c r="JJ50" s="386"/>
      <c r="JK50" s="386"/>
      <c r="JL50" s="386"/>
      <c r="JM50" s="386"/>
      <c r="JN50" s="386"/>
      <c r="JO50" s="386"/>
      <c r="JP50" s="386"/>
      <c r="JQ50" s="386"/>
      <c r="JR50" s="386"/>
      <c r="JS50" s="386"/>
      <c r="JT50" s="386"/>
      <c r="JU50" s="386"/>
      <c r="JV50" s="386"/>
      <c r="JW50" s="386"/>
      <c r="JX50" s="386"/>
      <c r="JY50" s="386"/>
      <c r="JZ50" s="386"/>
      <c r="KA50" s="386"/>
      <c r="KB50" s="386"/>
      <c r="KC50" s="386"/>
      <c r="KD50" s="386"/>
      <c r="KE50" s="386"/>
      <c r="KF50" s="386"/>
      <c r="KG50" s="386"/>
      <c r="KH50" s="386"/>
      <c r="KI50" s="386"/>
      <c r="KJ50" s="386"/>
      <c r="KK50" s="386"/>
      <c r="KL50" s="386"/>
      <c r="KM50" s="386"/>
      <c r="KN50" s="386"/>
      <c r="KO50" s="386"/>
      <c r="KP50" s="386"/>
      <c r="KQ50" s="386"/>
      <c r="KR50" s="386"/>
      <c r="KS50" s="386"/>
      <c r="KT50" s="386"/>
      <c r="KU50" s="386"/>
      <c r="KV50" s="386"/>
      <c r="KW50" s="386"/>
      <c r="KX50" s="386"/>
      <c r="KY50" s="386"/>
      <c r="KZ50" s="386"/>
      <c r="LA50" s="386"/>
      <c r="LB50" s="386"/>
      <c r="LC50" s="386"/>
      <c r="LD50" s="386"/>
      <c r="LE50" s="386"/>
      <c r="LF50" s="386"/>
      <c r="LG50" s="386"/>
      <c r="LH50" s="386"/>
      <c r="LI50" s="386"/>
      <c r="LJ50" s="386"/>
      <c r="LK50" s="386"/>
      <c r="LL50" s="386"/>
      <c r="LM50" s="386"/>
      <c r="LN50" s="386"/>
      <c r="LO50" s="386"/>
      <c r="LP50" s="386"/>
      <c r="LQ50" s="386"/>
      <c r="LR50" s="386"/>
      <c r="LS50" s="386"/>
      <c r="LT50" s="386"/>
      <c r="LU50" s="386"/>
      <c r="LV50" s="386"/>
      <c r="LW50" s="386"/>
      <c r="LX50" s="386"/>
      <c r="LY50" s="386"/>
      <c r="LZ50" s="386"/>
      <c r="MA50" s="386"/>
      <c r="MB50" s="386"/>
      <c r="MC50" s="386"/>
      <c r="MD50" s="386"/>
      <c r="ME50" s="386"/>
      <c r="MF50" s="386"/>
      <c r="MG50" s="386"/>
      <c r="MH50" s="386"/>
      <c r="MI50" s="386"/>
      <c r="MJ50" s="386"/>
      <c r="MK50" s="386"/>
      <c r="ML50" s="386"/>
      <c r="MM50" s="386"/>
      <c r="MN50" s="386"/>
      <c r="MO50" s="386"/>
      <c r="MP50" s="386"/>
      <c r="MQ50" s="386"/>
      <c r="MR50" s="386"/>
      <c r="MS50" s="386"/>
      <c r="MT50" s="386"/>
      <c r="MU50" s="386"/>
      <c r="MV50" s="386"/>
      <c r="MW50" s="386"/>
      <c r="MX50" s="386"/>
      <c r="MY50" s="386"/>
      <c r="MZ50" s="386"/>
      <c r="NA50" s="386"/>
      <c r="NB50" s="386"/>
      <c r="NC50" s="386"/>
      <c r="ND50" s="386"/>
      <c r="NE50" s="386"/>
      <c r="NF50" s="386"/>
      <c r="NG50" s="386"/>
      <c r="NH50" s="386"/>
      <c r="NI50" s="386"/>
      <c r="NJ50" s="386"/>
      <c r="NK50" s="386"/>
      <c r="NL50" s="386"/>
      <c r="NM50" s="386"/>
      <c r="NN50" s="386"/>
      <c r="NO50" s="386"/>
      <c r="NP50" s="386"/>
      <c r="NQ50" s="386"/>
      <c r="NR50" s="386"/>
      <c r="NS50" s="386"/>
      <c r="NT50" s="386"/>
      <c r="NU50" s="386"/>
      <c r="NV50" s="386"/>
      <c r="NW50" s="386"/>
      <c r="NX50" s="386"/>
      <c r="NY50" s="386"/>
      <c r="NZ50" s="386"/>
      <c r="OA50" s="386"/>
      <c r="OB50" s="386"/>
      <c r="OC50" s="386"/>
      <c r="OD50" s="386"/>
      <c r="OE50" s="386"/>
      <c r="OF50" s="386"/>
      <c r="OG50" s="386"/>
      <c r="OH50" s="386"/>
      <c r="OI50" s="386"/>
      <c r="OJ50" s="386"/>
      <c r="OK50" s="386"/>
      <c r="OL50" s="386"/>
      <c r="OM50" s="386"/>
      <c r="ON50" s="386"/>
      <c r="OO50" s="386"/>
      <c r="OP50" s="386"/>
      <c r="OQ50" s="386"/>
      <c r="OR50" s="386"/>
      <c r="OS50" s="386"/>
      <c r="OT50" s="386"/>
      <c r="OU50" s="386"/>
      <c r="OV50" s="386"/>
      <c r="OW50" s="386"/>
      <c r="OX50" s="386"/>
      <c r="OY50" s="386"/>
      <c r="OZ50" s="386"/>
      <c r="PA50" s="386"/>
      <c r="PB50" s="386"/>
      <c r="PC50" s="386"/>
      <c r="PD50" s="386"/>
      <c r="PE50" s="386"/>
      <c r="PF50" s="386"/>
      <c r="PG50" s="386"/>
      <c r="PH50" s="386"/>
      <c r="PI50" s="386"/>
      <c r="PJ50" s="386"/>
      <c r="PK50" s="386"/>
      <c r="PL50" s="386"/>
      <c r="PM50" s="386"/>
      <c r="PN50" s="386"/>
      <c r="PO50" s="386"/>
      <c r="PP50" s="386"/>
      <c r="PQ50" s="386"/>
      <c r="PR50" s="386"/>
      <c r="PS50" s="386"/>
      <c r="PT50" s="386"/>
      <c r="PU50" s="386"/>
      <c r="PV50" s="386"/>
      <c r="PW50" s="386"/>
      <c r="PX50" s="386"/>
      <c r="PY50" s="386"/>
      <c r="PZ50" s="386"/>
      <c r="QA50" s="386"/>
      <c r="QB50" s="386"/>
      <c r="QC50" s="386"/>
      <c r="QD50" s="386"/>
      <c r="QE50" s="386"/>
      <c r="QF50" s="386"/>
      <c r="QG50" s="386"/>
      <c r="QH50" s="386"/>
      <c r="QI50" s="386"/>
      <c r="QJ50" s="386"/>
      <c r="QK50" s="386"/>
      <c r="QL50" s="386"/>
      <c r="QM50" s="386"/>
      <c r="QN50" s="386"/>
      <c r="QO50" s="386"/>
      <c r="QP50" s="386"/>
      <c r="QQ50" s="386"/>
      <c r="QR50" s="386"/>
      <c r="QS50" s="386"/>
      <c r="QT50" s="386"/>
      <c r="QU50" s="386"/>
      <c r="QV50" s="386"/>
      <c r="QW50" s="386"/>
      <c r="QX50" s="386"/>
      <c r="QY50" s="386"/>
      <c r="QZ50" s="386"/>
      <c r="RA50" s="386"/>
      <c r="RB50" s="386"/>
      <c r="RC50" s="386"/>
      <c r="RD50" s="386"/>
      <c r="RE50" s="386"/>
      <c r="RF50" s="386"/>
      <c r="RG50" s="386"/>
      <c r="RH50" s="386"/>
      <c r="RI50" s="386"/>
      <c r="RJ50" s="386"/>
      <c r="RK50" s="386"/>
      <c r="RL50" s="386"/>
      <c r="RM50" s="386"/>
      <c r="RN50" s="386"/>
      <c r="RO50" s="386"/>
      <c r="RP50" s="386"/>
      <c r="RQ50" s="386"/>
      <c r="RR50" s="386"/>
      <c r="RS50" s="386"/>
      <c r="RT50" s="386"/>
      <c r="RU50" s="386"/>
      <c r="RV50" s="386"/>
      <c r="RW50" s="386"/>
      <c r="RX50" s="386"/>
      <c r="RY50" s="386"/>
      <c r="RZ50" s="386"/>
      <c r="SA50" s="386"/>
      <c r="SB50" s="386"/>
      <c r="SC50" s="386"/>
      <c r="SD50" s="386"/>
      <c r="SE50" s="386"/>
      <c r="SF50" s="386"/>
      <c r="SG50" s="386"/>
      <c r="SH50" s="386"/>
      <c r="SI50" s="386"/>
      <c r="SJ50" s="386"/>
      <c r="SK50" s="386"/>
      <c r="SL50" s="386"/>
      <c r="SM50" s="386"/>
      <c r="SN50" s="386"/>
      <c r="SO50" s="386"/>
      <c r="SP50" s="386"/>
      <c r="SQ50" s="386"/>
      <c r="SR50" s="386"/>
      <c r="SS50" s="386"/>
      <c r="ST50" s="386"/>
      <c r="SU50" s="386"/>
      <c r="SV50" s="386"/>
      <c r="SW50" s="386"/>
      <c r="SX50" s="386"/>
      <c r="SY50" s="386"/>
      <c r="SZ50" s="386"/>
      <c r="TA50" s="386"/>
      <c r="TB50" s="386"/>
      <c r="TC50" s="386"/>
      <c r="TD50" s="386"/>
      <c r="TE50" s="386"/>
      <c r="TF50" s="386"/>
      <c r="TG50" s="386"/>
      <c r="TH50" s="386"/>
      <c r="TI50" s="386"/>
      <c r="TJ50" s="386"/>
      <c r="TK50" s="386"/>
      <c r="TL50" s="386"/>
      <c r="TM50" s="386"/>
      <c r="TN50" s="386"/>
      <c r="TO50" s="386"/>
      <c r="TP50" s="386"/>
      <c r="TQ50" s="386"/>
      <c r="TR50" s="386"/>
      <c r="TS50" s="386"/>
      <c r="TT50" s="386"/>
      <c r="TU50" s="386"/>
      <c r="TV50" s="386"/>
      <c r="TW50" s="386"/>
      <c r="TX50" s="386"/>
      <c r="TY50" s="386"/>
      <c r="TZ50" s="386"/>
      <c r="UA50" s="386"/>
      <c r="UB50" s="386"/>
      <c r="UC50" s="386"/>
      <c r="UD50" s="386"/>
      <c r="UE50" s="386"/>
      <c r="UF50" s="386"/>
      <c r="UG50" s="386"/>
      <c r="UH50" s="386"/>
      <c r="UI50" s="386"/>
      <c r="UJ50" s="386"/>
      <c r="UK50" s="386"/>
      <c r="UL50" s="386"/>
      <c r="UM50" s="386"/>
      <c r="UN50" s="386"/>
      <c r="UO50" s="386"/>
      <c r="UP50" s="386"/>
      <c r="UQ50" s="386"/>
      <c r="UR50" s="386"/>
      <c r="US50" s="386"/>
      <c r="UT50" s="386"/>
      <c r="UU50" s="386"/>
      <c r="UV50" s="386"/>
      <c r="UW50" s="386"/>
      <c r="UX50" s="386"/>
      <c r="UY50" s="386"/>
      <c r="UZ50" s="386"/>
      <c r="VA50" s="386"/>
      <c r="VB50" s="386"/>
      <c r="VC50" s="386"/>
      <c r="VD50" s="386"/>
      <c r="VE50" s="386"/>
      <c r="VF50" s="386"/>
      <c r="VG50" s="386"/>
      <c r="VH50" s="386"/>
      <c r="VI50" s="386"/>
      <c r="VJ50" s="386"/>
      <c r="VK50" s="386"/>
      <c r="VL50" s="386"/>
      <c r="VM50" s="386"/>
      <c r="VN50" s="386"/>
      <c r="VO50" s="386"/>
      <c r="VP50" s="386"/>
      <c r="VQ50" s="386"/>
      <c r="VR50" s="386"/>
      <c r="VS50" s="386"/>
      <c r="VT50" s="386"/>
      <c r="VU50" s="386"/>
      <c r="VV50" s="386"/>
      <c r="VW50" s="386"/>
      <c r="VX50" s="386"/>
      <c r="VY50" s="386"/>
      <c r="VZ50" s="386"/>
      <c r="WA50" s="386"/>
      <c r="WB50" s="386"/>
      <c r="WC50" s="386"/>
      <c r="WD50" s="386"/>
    </row>
    <row r="51" spans="1:602" s="414" customFormat="1" ht="15.75" x14ac:dyDescent="0.2">
      <c r="A51" s="435" t="s">
        <v>414</v>
      </c>
      <c r="B51" s="469" t="s">
        <v>403</v>
      </c>
      <c r="C51" s="434" t="s">
        <v>26</v>
      </c>
      <c r="D51" s="434">
        <v>445</v>
      </c>
      <c r="E51" s="434">
        <v>4</v>
      </c>
      <c r="F51" s="437">
        <f t="shared" si="0"/>
        <v>1780</v>
      </c>
      <c r="G51" s="434">
        <v>444.99999999999994</v>
      </c>
      <c r="H51" s="434">
        <v>1779.9999999999998</v>
      </c>
      <c r="I51" s="422">
        <f>IF(F51=0,0,H51/F51)</f>
        <v>0.99999999999999989</v>
      </c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  <c r="AC51" s="386"/>
      <c r="AD51" s="386"/>
      <c r="AE51" s="386"/>
      <c r="AF51" s="386"/>
      <c r="AG51" s="386"/>
      <c r="AH51" s="386"/>
      <c r="AI51" s="386"/>
      <c r="AJ51" s="386"/>
      <c r="AK51" s="386"/>
      <c r="AL51" s="386"/>
      <c r="AM51" s="386"/>
      <c r="AN51" s="386"/>
      <c r="AO51" s="386"/>
      <c r="AP51" s="386"/>
      <c r="AQ51" s="386"/>
      <c r="AR51" s="386"/>
      <c r="AS51" s="386"/>
      <c r="AT51" s="386"/>
      <c r="AU51" s="386"/>
      <c r="AV51" s="386"/>
      <c r="AW51" s="386"/>
      <c r="AX51" s="386"/>
      <c r="AY51" s="386"/>
      <c r="AZ51" s="386"/>
      <c r="BA51" s="386"/>
      <c r="BB51" s="386"/>
      <c r="BC51" s="386"/>
      <c r="BD51" s="386"/>
      <c r="BE51" s="386"/>
      <c r="BF51" s="386"/>
      <c r="BG51" s="386"/>
      <c r="BH51" s="386"/>
      <c r="BI51" s="386"/>
      <c r="BJ51" s="386"/>
      <c r="BK51" s="386"/>
      <c r="BL51" s="386"/>
      <c r="BM51" s="386"/>
      <c r="BN51" s="386"/>
      <c r="BO51" s="386"/>
      <c r="BP51" s="386"/>
      <c r="BQ51" s="386"/>
      <c r="BR51" s="386"/>
      <c r="BS51" s="386"/>
      <c r="BT51" s="386"/>
      <c r="BU51" s="386"/>
      <c r="BV51" s="386"/>
      <c r="BW51" s="386"/>
      <c r="BX51" s="386"/>
      <c r="BY51" s="386"/>
      <c r="BZ51" s="386"/>
      <c r="CA51" s="386"/>
      <c r="CB51" s="386"/>
      <c r="CC51" s="386"/>
      <c r="CD51" s="386"/>
      <c r="CE51" s="386"/>
      <c r="CF51" s="386"/>
      <c r="CG51" s="386"/>
      <c r="CH51" s="386"/>
      <c r="CI51" s="386"/>
      <c r="CJ51" s="386"/>
      <c r="CK51" s="386"/>
      <c r="CL51" s="386"/>
      <c r="CM51" s="386"/>
      <c r="CN51" s="386"/>
      <c r="CO51" s="386"/>
      <c r="CP51" s="386"/>
      <c r="CQ51" s="386"/>
      <c r="CR51" s="386"/>
      <c r="CS51" s="386"/>
      <c r="CT51" s="386"/>
      <c r="CU51" s="386"/>
      <c r="CV51" s="386"/>
      <c r="CW51" s="386"/>
      <c r="CX51" s="386"/>
      <c r="CY51" s="386"/>
      <c r="CZ51" s="386"/>
      <c r="DA51" s="386"/>
      <c r="DB51" s="386"/>
      <c r="DC51" s="386"/>
      <c r="DD51" s="386"/>
      <c r="DE51" s="386"/>
      <c r="DF51" s="386"/>
      <c r="DG51" s="386"/>
      <c r="DH51" s="386"/>
      <c r="DI51" s="386"/>
      <c r="DJ51" s="386"/>
      <c r="DK51" s="386"/>
      <c r="DL51" s="386"/>
      <c r="DM51" s="386"/>
      <c r="DN51" s="386"/>
      <c r="DO51" s="386"/>
      <c r="DP51" s="386"/>
      <c r="DQ51" s="386"/>
      <c r="DR51" s="386"/>
      <c r="DS51" s="386"/>
      <c r="DT51" s="386"/>
      <c r="DU51" s="386"/>
      <c r="DV51" s="386"/>
      <c r="DW51" s="386"/>
      <c r="DX51" s="386"/>
      <c r="DY51" s="386"/>
      <c r="DZ51" s="386"/>
      <c r="EA51" s="386"/>
      <c r="EB51" s="386"/>
      <c r="EC51" s="386"/>
      <c r="ED51" s="386"/>
      <c r="EE51" s="386"/>
      <c r="EF51" s="386"/>
      <c r="EG51" s="386"/>
      <c r="EH51" s="386"/>
      <c r="EI51" s="386"/>
      <c r="EJ51" s="386"/>
      <c r="EK51" s="386"/>
      <c r="EL51" s="386"/>
      <c r="EM51" s="386"/>
      <c r="EN51" s="386"/>
      <c r="EO51" s="386"/>
      <c r="EP51" s="386"/>
      <c r="EQ51" s="386"/>
      <c r="ER51" s="386"/>
      <c r="ES51" s="386"/>
      <c r="ET51" s="386"/>
      <c r="EU51" s="386"/>
      <c r="EV51" s="386"/>
      <c r="EW51" s="386"/>
      <c r="EX51" s="386"/>
      <c r="EY51" s="386"/>
      <c r="EZ51" s="386"/>
      <c r="FA51" s="386"/>
      <c r="FB51" s="386"/>
      <c r="FC51" s="386"/>
      <c r="FD51" s="386"/>
      <c r="FE51" s="386"/>
      <c r="FF51" s="386"/>
      <c r="FG51" s="386"/>
      <c r="FH51" s="386"/>
      <c r="FI51" s="386"/>
      <c r="FJ51" s="386"/>
      <c r="FK51" s="386"/>
      <c r="FL51" s="386"/>
      <c r="FM51" s="386"/>
      <c r="FN51" s="386"/>
      <c r="FO51" s="386"/>
      <c r="FP51" s="386"/>
      <c r="FQ51" s="386"/>
      <c r="FR51" s="386"/>
      <c r="FS51" s="386"/>
      <c r="FT51" s="386"/>
      <c r="FU51" s="386"/>
      <c r="FV51" s="386"/>
      <c r="FW51" s="386"/>
      <c r="FX51" s="386"/>
      <c r="FY51" s="386"/>
      <c r="FZ51" s="386"/>
      <c r="GA51" s="386"/>
      <c r="GB51" s="386"/>
      <c r="GC51" s="386"/>
      <c r="GD51" s="386"/>
      <c r="GE51" s="386"/>
      <c r="GF51" s="386"/>
      <c r="GG51" s="386"/>
      <c r="GH51" s="386"/>
      <c r="GI51" s="386"/>
      <c r="GJ51" s="386"/>
      <c r="GK51" s="386"/>
      <c r="GL51" s="386"/>
      <c r="GM51" s="386"/>
      <c r="GN51" s="386"/>
      <c r="GO51" s="386"/>
      <c r="GP51" s="386"/>
      <c r="GQ51" s="386"/>
      <c r="GR51" s="386"/>
      <c r="GS51" s="386"/>
      <c r="GT51" s="386"/>
      <c r="GU51" s="386"/>
      <c r="GV51" s="386"/>
      <c r="GW51" s="386"/>
      <c r="GX51" s="386"/>
      <c r="GY51" s="386"/>
      <c r="GZ51" s="386"/>
      <c r="HA51" s="386"/>
      <c r="HB51" s="386"/>
      <c r="HC51" s="386"/>
      <c r="HD51" s="386"/>
      <c r="HE51" s="386"/>
      <c r="HF51" s="386"/>
      <c r="HG51" s="386"/>
      <c r="HH51" s="386"/>
      <c r="HI51" s="386"/>
      <c r="HJ51" s="386"/>
      <c r="HK51" s="386"/>
      <c r="HL51" s="386"/>
      <c r="HM51" s="386"/>
      <c r="HN51" s="386"/>
      <c r="HO51" s="386"/>
      <c r="HP51" s="386"/>
      <c r="HQ51" s="386"/>
      <c r="HR51" s="386"/>
      <c r="HS51" s="386"/>
      <c r="HT51" s="386"/>
      <c r="HU51" s="386"/>
      <c r="HV51" s="386"/>
      <c r="HW51" s="386"/>
      <c r="HX51" s="386"/>
      <c r="HY51" s="386"/>
      <c r="HZ51" s="386"/>
      <c r="IA51" s="386"/>
      <c r="IB51" s="386"/>
      <c r="IC51" s="386"/>
      <c r="ID51" s="386"/>
      <c r="IE51" s="386"/>
      <c r="IF51" s="386"/>
      <c r="IG51" s="386"/>
      <c r="IH51" s="386"/>
      <c r="II51" s="386"/>
      <c r="IJ51" s="386"/>
      <c r="IK51" s="386"/>
      <c r="IL51" s="386"/>
      <c r="IM51" s="386"/>
      <c r="IN51" s="386"/>
      <c r="IO51" s="386"/>
      <c r="IP51" s="386"/>
      <c r="IQ51" s="386"/>
      <c r="IR51" s="386"/>
      <c r="IS51" s="386"/>
      <c r="IT51" s="386"/>
      <c r="IU51" s="386"/>
      <c r="IV51" s="386"/>
      <c r="IW51" s="386"/>
      <c r="IX51" s="386"/>
      <c r="IY51" s="386"/>
      <c r="IZ51" s="386"/>
      <c r="JA51" s="386"/>
      <c r="JB51" s="386"/>
      <c r="JC51" s="386"/>
      <c r="JD51" s="386"/>
      <c r="JE51" s="386"/>
      <c r="JF51" s="386"/>
      <c r="JG51" s="386"/>
      <c r="JH51" s="386"/>
      <c r="JI51" s="386"/>
      <c r="JJ51" s="386"/>
      <c r="JK51" s="386"/>
      <c r="JL51" s="386"/>
      <c r="JM51" s="386"/>
      <c r="JN51" s="386"/>
      <c r="JO51" s="386"/>
      <c r="JP51" s="386"/>
      <c r="JQ51" s="386"/>
      <c r="JR51" s="386"/>
      <c r="JS51" s="386"/>
      <c r="JT51" s="386"/>
      <c r="JU51" s="386"/>
      <c r="JV51" s="386"/>
      <c r="JW51" s="386"/>
      <c r="JX51" s="386"/>
      <c r="JY51" s="386"/>
      <c r="JZ51" s="386"/>
      <c r="KA51" s="386"/>
      <c r="KB51" s="386"/>
      <c r="KC51" s="386"/>
      <c r="KD51" s="386"/>
      <c r="KE51" s="386"/>
      <c r="KF51" s="386"/>
      <c r="KG51" s="386"/>
      <c r="KH51" s="386"/>
      <c r="KI51" s="386"/>
      <c r="KJ51" s="386"/>
      <c r="KK51" s="386"/>
      <c r="KL51" s="386"/>
      <c r="KM51" s="386"/>
      <c r="KN51" s="386"/>
      <c r="KO51" s="386"/>
      <c r="KP51" s="386"/>
      <c r="KQ51" s="386"/>
      <c r="KR51" s="386"/>
      <c r="KS51" s="386"/>
      <c r="KT51" s="386"/>
      <c r="KU51" s="386"/>
      <c r="KV51" s="386"/>
      <c r="KW51" s="386"/>
      <c r="KX51" s="386"/>
      <c r="KY51" s="386"/>
      <c r="KZ51" s="386"/>
      <c r="LA51" s="386"/>
      <c r="LB51" s="386"/>
      <c r="LC51" s="386"/>
      <c r="LD51" s="386"/>
      <c r="LE51" s="386"/>
      <c r="LF51" s="386"/>
      <c r="LG51" s="386"/>
      <c r="LH51" s="386"/>
      <c r="LI51" s="386"/>
      <c r="LJ51" s="386"/>
      <c r="LK51" s="386"/>
      <c r="LL51" s="386"/>
      <c r="LM51" s="386"/>
      <c r="LN51" s="386"/>
      <c r="LO51" s="386"/>
      <c r="LP51" s="386"/>
      <c r="LQ51" s="386"/>
      <c r="LR51" s="386"/>
      <c r="LS51" s="386"/>
      <c r="LT51" s="386"/>
      <c r="LU51" s="386"/>
      <c r="LV51" s="386"/>
      <c r="LW51" s="386"/>
      <c r="LX51" s="386"/>
      <c r="LY51" s="386"/>
      <c r="LZ51" s="386"/>
      <c r="MA51" s="386"/>
      <c r="MB51" s="386"/>
      <c r="MC51" s="386"/>
      <c r="MD51" s="386"/>
      <c r="ME51" s="386"/>
      <c r="MF51" s="386"/>
      <c r="MG51" s="386"/>
      <c r="MH51" s="386"/>
      <c r="MI51" s="386"/>
      <c r="MJ51" s="386"/>
      <c r="MK51" s="386"/>
      <c r="ML51" s="386"/>
      <c r="MM51" s="386"/>
      <c r="MN51" s="386"/>
      <c r="MO51" s="386"/>
      <c r="MP51" s="386"/>
      <c r="MQ51" s="386"/>
      <c r="MR51" s="386"/>
      <c r="MS51" s="386"/>
      <c r="MT51" s="386"/>
      <c r="MU51" s="386"/>
      <c r="MV51" s="386"/>
      <c r="MW51" s="386"/>
      <c r="MX51" s="386"/>
      <c r="MY51" s="386"/>
      <c r="MZ51" s="386"/>
      <c r="NA51" s="386"/>
      <c r="NB51" s="386"/>
      <c r="NC51" s="386"/>
      <c r="ND51" s="386"/>
      <c r="NE51" s="386"/>
      <c r="NF51" s="386"/>
      <c r="NG51" s="386"/>
      <c r="NH51" s="386"/>
      <c r="NI51" s="386"/>
      <c r="NJ51" s="386"/>
      <c r="NK51" s="386"/>
      <c r="NL51" s="386"/>
      <c r="NM51" s="386"/>
      <c r="NN51" s="386"/>
      <c r="NO51" s="386"/>
      <c r="NP51" s="386"/>
      <c r="NQ51" s="386"/>
      <c r="NR51" s="386"/>
      <c r="NS51" s="386"/>
      <c r="NT51" s="386"/>
      <c r="NU51" s="386"/>
      <c r="NV51" s="386"/>
      <c r="NW51" s="386"/>
      <c r="NX51" s="386"/>
      <c r="NY51" s="386"/>
      <c r="NZ51" s="386"/>
      <c r="OA51" s="386"/>
      <c r="OB51" s="386"/>
      <c r="OC51" s="386"/>
      <c r="OD51" s="386"/>
      <c r="OE51" s="386"/>
      <c r="OF51" s="386"/>
      <c r="OG51" s="386"/>
      <c r="OH51" s="386"/>
      <c r="OI51" s="386"/>
      <c r="OJ51" s="386"/>
      <c r="OK51" s="386"/>
      <c r="OL51" s="386"/>
      <c r="OM51" s="386"/>
      <c r="ON51" s="386"/>
      <c r="OO51" s="386"/>
      <c r="OP51" s="386"/>
      <c r="OQ51" s="386"/>
      <c r="OR51" s="386"/>
      <c r="OS51" s="386"/>
      <c r="OT51" s="386"/>
      <c r="OU51" s="386"/>
      <c r="OV51" s="386"/>
      <c r="OW51" s="386"/>
      <c r="OX51" s="386"/>
      <c r="OY51" s="386"/>
      <c r="OZ51" s="386"/>
      <c r="PA51" s="386"/>
      <c r="PB51" s="386"/>
      <c r="PC51" s="386"/>
      <c r="PD51" s="386"/>
      <c r="PE51" s="386"/>
      <c r="PF51" s="386"/>
      <c r="PG51" s="386"/>
      <c r="PH51" s="386"/>
      <c r="PI51" s="386"/>
      <c r="PJ51" s="386"/>
      <c r="PK51" s="386"/>
      <c r="PL51" s="386"/>
      <c r="PM51" s="386"/>
      <c r="PN51" s="386"/>
      <c r="PO51" s="386"/>
      <c r="PP51" s="386"/>
      <c r="PQ51" s="386"/>
      <c r="PR51" s="386"/>
      <c r="PS51" s="386"/>
      <c r="PT51" s="386"/>
      <c r="PU51" s="386"/>
      <c r="PV51" s="386"/>
      <c r="PW51" s="386"/>
      <c r="PX51" s="386"/>
      <c r="PY51" s="386"/>
      <c r="PZ51" s="386"/>
      <c r="QA51" s="386"/>
      <c r="QB51" s="386"/>
      <c r="QC51" s="386"/>
      <c r="QD51" s="386"/>
      <c r="QE51" s="386"/>
      <c r="QF51" s="386"/>
      <c r="QG51" s="386"/>
      <c r="QH51" s="386"/>
      <c r="QI51" s="386"/>
      <c r="QJ51" s="386"/>
      <c r="QK51" s="386"/>
      <c r="QL51" s="386"/>
      <c r="QM51" s="386"/>
      <c r="QN51" s="386"/>
      <c r="QO51" s="386"/>
      <c r="QP51" s="386"/>
      <c r="QQ51" s="386"/>
      <c r="QR51" s="386"/>
      <c r="QS51" s="386"/>
      <c r="QT51" s="386"/>
      <c r="QU51" s="386"/>
      <c r="QV51" s="386"/>
      <c r="QW51" s="386"/>
      <c r="QX51" s="386"/>
      <c r="QY51" s="386"/>
      <c r="QZ51" s="386"/>
      <c r="RA51" s="386"/>
      <c r="RB51" s="386"/>
      <c r="RC51" s="386"/>
      <c r="RD51" s="386"/>
      <c r="RE51" s="386"/>
      <c r="RF51" s="386"/>
      <c r="RG51" s="386"/>
      <c r="RH51" s="386"/>
      <c r="RI51" s="386"/>
      <c r="RJ51" s="386"/>
      <c r="RK51" s="386"/>
      <c r="RL51" s="386"/>
      <c r="RM51" s="386"/>
      <c r="RN51" s="386"/>
      <c r="RO51" s="386"/>
      <c r="RP51" s="386"/>
      <c r="RQ51" s="386"/>
      <c r="RR51" s="386"/>
      <c r="RS51" s="386"/>
      <c r="RT51" s="386"/>
      <c r="RU51" s="386"/>
      <c r="RV51" s="386"/>
      <c r="RW51" s="386"/>
      <c r="RX51" s="386"/>
      <c r="RY51" s="386"/>
      <c r="RZ51" s="386"/>
      <c r="SA51" s="386"/>
      <c r="SB51" s="386"/>
      <c r="SC51" s="386"/>
      <c r="SD51" s="386"/>
      <c r="SE51" s="386"/>
      <c r="SF51" s="386"/>
      <c r="SG51" s="386"/>
      <c r="SH51" s="386"/>
      <c r="SI51" s="386"/>
      <c r="SJ51" s="386"/>
      <c r="SK51" s="386"/>
      <c r="SL51" s="386"/>
      <c r="SM51" s="386"/>
      <c r="SN51" s="386"/>
      <c r="SO51" s="386"/>
      <c r="SP51" s="386"/>
      <c r="SQ51" s="386"/>
      <c r="SR51" s="386"/>
      <c r="SS51" s="386"/>
      <c r="ST51" s="386"/>
      <c r="SU51" s="386"/>
      <c r="SV51" s="386"/>
      <c r="SW51" s="386"/>
      <c r="SX51" s="386"/>
      <c r="SY51" s="386"/>
      <c r="SZ51" s="386"/>
      <c r="TA51" s="386"/>
      <c r="TB51" s="386"/>
      <c r="TC51" s="386"/>
      <c r="TD51" s="386"/>
      <c r="TE51" s="386"/>
      <c r="TF51" s="386"/>
      <c r="TG51" s="386"/>
      <c r="TH51" s="386"/>
      <c r="TI51" s="386"/>
      <c r="TJ51" s="386"/>
      <c r="TK51" s="386"/>
      <c r="TL51" s="386"/>
      <c r="TM51" s="386"/>
      <c r="TN51" s="386"/>
      <c r="TO51" s="386"/>
      <c r="TP51" s="386"/>
      <c r="TQ51" s="386"/>
      <c r="TR51" s="386"/>
      <c r="TS51" s="386"/>
      <c r="TT51" s="386"/>
      <c r="TU51" s="386"/>
      <c r="TV51" s="386"/>
      <c r="TW51" s="386"/>
      <c r="TX51" s="386"/>
      <c r="TY51" s="386"/>
      <c r="TZ51" s="386"/>
      <c r="UA51" s="386"/>
      <c r="UB51" s="386"/>
      <c r="UC51" s="386"/>
      <c r="UD51" s="386"/>
      <c r="UE51" s="386"/>
      <c r="UF51" s="386"/>
      <c r="UG51" s="386"/>
      <c r="UH51" s="386"/>
      <c r="UI51" s="386"/>
      <c r="UJ51" s="386"/>
      <c r="UK51" s="386"/>
      <c r="UL51" s="386"/>
      <c r="UM51" s="386"/>
      <c r="UN51" s="386"/>
      <c r="UO51" s="386"/>
      <c r="UP51" s="386"/>
      <c r="UQ51" s="386"/>
      <c r="UR51" s="386"/>
      <c r="US51" s="386"/>
      <c r="UT51" s="386"/>
      <c r="UU51" s="386"/>
      <c r="UV51" s="386"/>
      <c r="UW51" s="386"/>
      <c r="UX51" s="386"/>
      <c r="UY51" s="386"/>
      <c r="UZ51" s="386"/>
      <c r="VA51" s="386"/>
      <c r="VB51" s="386"/>
      <c r="VC51" s="386"/>
      <c r="VD51" s="386"/>
      <c r="VE51" s="386"/>
      <c r="VF51" s="386"/>
      <c r="VG51" s="386"/>
      <c r="VH51" s="386"/>
      <c r="VI51" s="386"/>
      <c r="VJ51" s="386"/>
      <c r="VK51" s="386"/>
      <c r="VL51" s="386"/>
      <c r="VM51" s="386"/>
      <c r="VN51" s="386"/>
      <c r="VO51" s="386"/>
      <c r="VP51" s="386"/>
      <c r="VQ51" s="386"/>
      <c r="VR51" s="386"/>
      <c r="VS51" s="386"/>
      <c r="VT51" s="386"/>
      <c r="VU51" s="386"/>
      <c r="VV51" s="386"/>
      <c r="VW51" s="386"/>
      <c r="VX51" s="386"/>
      <c r="VY51" s="386"/>
      <c r="VZ51" s="386"/>
      <c r="WA51" s="386"/>
      <c r="WB51" s="386"/>
      <c r="WC51" s="386"/>
      <c r="WD51" s="386"/>
    </row>
    <row r="52" spans="1:602" s="414" customFormat="1" ht="15.75" x14ac:dyDescent="0.2">
      <c r="A52" s="435" t="s">
        <v>416</v>
      </c>
      <c r="B52" s="469" t="s">
        <v>405</v>
      </c>
      <c r="C52" s="434" t="s">
        <v>23</v>
      </c>
      <c r="D52" s="434">
        <v>5</v>
      </c>
      <c r="E52" s="434">
        <v>8.8000000000000007</v>
      </c>
      <c r="F52" s="437">
        <f t="shared" si="0"/>
        <v>44</v>
      </c>
      <c r="G52" s="434">
        <v>5</v>
      </c>
      <c r="H52" s="434">
        <v>44</v>
      </c>
      <c r="I52" s="422">
        <f>IF(F52=0,0,H52/F52)</f>
        <v>1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6"/>
      <c r="AI52" s="386"/>
      <c r="AJ52" s="386"/>
      <c r="AK52" s="386"/>
      <c r="AL52" s="386"/>
      <c r="AM52" s="386"/>
      <c r="AN52" s="386"/>
      <c r="AO52" s="386"/>
      <c r="AP52" s="386"/>
      <c r="AQ52" s="386"/>
      <c r="AR52" s="386"/>
      <c r="AS52" s="386"/>
      <c r="AT52" s="386"/>
      <c r="AU52" s="386"/>
      <c r="AV52" s="386"/>
      <c r="AW52" s="386"/>
      <c r="AX52" s="386"/>
      <c r="AY52" s="386"/>
      <c r="AZ52" s="386"/>
      <c r="BA52" s="386"/>
      <c r="BB52" s="386"/>
      <c r="BC52" s="386"/>
      <c r="BD52" s="386"/>
      <c r="BE52" s="386"/>
      <c r="BF52" s="386"/>
      <c r="BG52" s="386"/>
      <c r="BH52" s="386"/>
      <c r="BI52" s="386"/>
      <c r="BJ52" s="386"/>
      <c r="BK52" s="386"/>
      <c r="BL52" s="386"/>
      <c r="BM52" s="386"/>
      <c r="BN52" s="386"/>
      <c r="BO52" s="386"/>
      <c r="BP52" s="386"/>
      <c r="BQ52" s="386"/>
      <c r="BR52" s="386"/>
      <c r="BS52" s="386"/>
      <c r="BT52" s="386"/>
      <c r="BU52" s="386"/>
      <c r="BV52" s="386"/>
      <c r="BW52" s="386"/>
      <c r="BX52" s="386"/>
      <c r="BY52" s="386"/>
      <c r="BZ52" s="386"/>
      <c r="CA52" s="386"/>
      <c r="CB52" s="386"/>
      <c r="CC52" s="386"/>
      <c r="CD52" s="386"/>
      <c r="CE52" s="386"/>
      <c r="CF52" s="386"/>
      <c r="CG52" s="386"/>
      <c r="CH52" s="386"/>
      <c r="CI52" s="386"/>
      <c r="CJ52" s="386"/>
      <c r="CK52" s="386"/>
      <c r="CL52" s="386"/>
      <c r="CM52" s="386"/>
      <c r="CN52" s="386"/>
      <c r="CO52" s="386"/>
      <c r="CP52" s="386"/>
      <c r="CQ52" s="386"/>
      <c r="CR52" s="386"/>
      <c r="CS52" s="386"/>
      <c r="CT52" s="386"/>
      <c r="CU52" s="386"/>
      <c r="CV52" s="386"/>
      <c r="CW52" s="386"/>
      <c r="CX52" s="386"/>
      <c r="CY52" s="386"/>
      <c r="CZ52" s="386"/>
      <c r="DA52" s="386"/>
      <c r="DB52" s="386"/>
      <c r="DC52" s="386"/>
      <c r="DD52" s="386"/>
      <c r="DE52" s="386"/>
      <c r="DF52" s="386"/>
      <c r="DG52" s="386"/>
      <c r="DH52" s="386"/>
      <c r="DI52" s="386"/>
      <c r="DJ52" s="386"/>
      <c r="DK52" s="386"/>
      <c r="DL52" s="386"/>
      <c r="DM52" s="386"/>
      <c r="DN52" s="386"/>
      <c r="DO52" s="386"/>
      <c r="DP52" s="386"/>
      <c r="DQ52" s="386"/>
      <c r="DR52" s="386"/>
      <c r="DS52" s="386"/>
      <c r="DT52" s="386"/>
      <c r="DU52" s="386"/>
      <c r="DV52" s="386"/>
      <c r="DW52" s="386"/>
      <c r="DX52" s="386"/>
      <c r="DY52" s="386"/>
      <c r="DZ52" s="386"/>
      <c r="EA52" s="386"/>
      <c r="EB52" s="386"/>
      <c r="EC52" s="386"/>
      <c r="ED52" s="386"/>
      <c r="EE52" s="386"/>
      <c r="EF52" s="386"/>
      <c r="EG52" s="386"/>
      <c r="EH52" s="386"/>
      <c r="EI52" s="386"/>
      <c r="EJ52" s="386"/>
      <c r="EK52" s="386"/>
      <c r="EL52" s="386"/>
      <c r="EM52" s="386"/>
      <c r="EN52" s="386"/>
      <c r="EO52" s="386"/>
      <c r="EP52" s="386"/>
      <c r="EQ52" s="386"/>
      <c r="ER52" s="386"/>
      <c r="ES52" s="386"/>
      <c r="ET52" s="386"/>
      <c r="EU52" s="386"/>
      <c r="EV52" s="386"/>
      <c r="EW52" s="386"/>
      <c r="EX52" s="386"/>
      <c r="EY52" s="386"/>
      <c r="EZ52" s="386"/>
      <c r="FA52" s="386"/>
      <c r="FB52" s="386"/>
      <c r="FC52" s="386"/>
      <c r="FD52" s="386"/>
      <c r="FE52" s="386"/>
      <c r="FF52" s="386"/>
      <c r="FG52" s="386"/>
      <c r="FH52" s="386"/>
      <c r="FI52" s="386"/>
      <c r="FJ52" s="386"/>
      <c r="FK52" s="386"/>
      <c r="FL52" s="386"/>
      <c r="FM52" s="386"/>
      <c r="FN52" s="386"/>
      <c r="FO52" s="386"/>
      <c r="FP52" s="386"/>
      <c r="FQ52" s="386"/>
      <c r="FR52" s="386"/>
      <c r="FS52" s="386"/>
      <c r="FT52" s="386"/>
      <c r="FU52" s="386"/>
      <c r="FV52" s="386"/>
      <c r="FW52" s="386"/>
      <c r="FX52" s="386"/>
      <c r="FY52" s="386"/>
      <c r="FZ52" s="386"/>
      <c r="GA52" s="386"/>
      <c r="GB52" s="386"/>
      <c r="GC52" s="386"/>
      <c r="GD52" s="386"/>
      <c r="GE52" s="386"/>
      <c r="GF52" s="386"/>
      <c r="GG52" s="386"/>
      <c r="GH52" s="386"/>
      <c r="GI52" s="386"/>
      <c r="GJ52" s="386"/>
      <c r="GK52" s="386"/>
      <c r="GL52" s="386"/>
      <c r="GM52" s="386"/>
      <c r="GN52" s="386"/>
      <c r="GO52" s="386"/>
      <c r="GP52" s="386"/>
      <c r="GQ52" s="386"/>
      <c r="GR52" s="386"/>
      <c r="GS52" s="386"/>
      <c r="GT52" s="386"/>
      <c r="GU52" s="386"/>
      <c r="GV52" s="386"/>
      <c r="GW52" s="386"/>
      <c r="GX52" s="386"/>
      <c r="GY52" s="386"/>
      <c r="GZ52" s="386"/>
      <c r="HA52" s="386"/>
      <c r="HB52" s="386"/>
      <c r="HC52" s="386"/>
      <c r="HD52" s="386"/>
      <c r="HE52" s="386"/>
      <c r="HF52" s="386"/>
      <c r="HG52" s="386"/>
      <c r="HH52" s="386"/>
      <c r="HI52" s="386"/>
      <c r="HJ52" s="386"/>
      <c r="HK52" s="386"/>
      <c r="HL52" s="386"/>
      <c r="HM52" s="386"/>
      <c r="HN52" s="386"/>
      <c r="HO52" s="386"/>
      <c r="HP52" s="386"/>
      <c r="HQ52" s="386"/>
      <c r="HR52" s="386"/>
      <c r="HS52" s="386"/>
      <c r="HT52" s="386"/>
      <c r="HU52" s="386"/>
      <c r="HV52" s="386"/>
      <c r="HW52" s="386"/>
      <c r="HX52" s="386"/>
      <c r="HY52" s="386"/>
      <c r="HZ52" s="386"/>
      <c r="IA52" s="386"/>
      <c r="IB52" s="386"/>
      <c r="IC52" s="386"/>
      <c r="ID52" s="386"/>
      <c r="IE52" s="386"/>
      <c r="IF52" s="386"/>
      <c r="IG52" s="386"/>
      <c r="IH52" s="386"/>
      <c r="II52" s="386"/>
      <c r="IJ52" s="386"/>
      <c r="IK52" s="386"/>
      <c r="IL52" s="386"/>
      <c r="IM52" s="386"/>
      <c r="IN52" s="386"/>
      <c r="IO52" s="386"/>
      <c r="IP52" s="386"/>
      <c r="IQ52" s="386"/>
      <c r="IR52" s="386"/>
      <c r="IS52" s="386"/>
      <c r="IT52" s="386"/>
      <c r="IU52" s="386"/>
      <c r="IV52" s="386"/>
      <c r="IW52" s="386"/>
      <c r="IX52" s="386"/>
      <c r="IY52" s="386"/>
      <c r="IZ52" s="386"/>
      <c r="JA52" s="386"/>
      <c r="JB52" s="386"/>
      <c r="JC52" s="386"/>
      <c r="JD52" s="386"/>
      <c r="JE52" s="386"/>
      <c r="JF52" s="386"/>
      <c r="JG52" s="386"/>
      <c r="JH52" s="386"/>
      <c r="JI52" s="386"/>
      <c r="JJ52" s="386"/>
      <c r="JK52" s="386"/>
      <c r="JL52" s="386"/>
      <c r="JM52" s="386"/>
      <c r="JN52" s="386"/>
      <c r="JO52" s="386"/>
      <c r="JP52" s="386"/>
      <c r="JQ52" s="386"/>
      <c r="JR52" s="386"/>
      <c r="JS52" s="386"/>
      <c r="JT52" s="386"/>
      <c r="JU52" s="386"/>
      <c r="JV52" s="386"/>
      <c r="JW52" s="386"/>
      <c r="JX52" s="386"/>
      <c r="JY52" s="386"/>
      <c r="JZ52" s="386"/>
      <c r="KA52" s="386"/>
      <c r="KB52" s="386"/>
      <c r="KC52" s="386"/>
      <c r="KD52" s="386"/>
      <c r="KE52" s="386"/>
      <c r="KF52" s="386"/>
      <c r="KG52" s="386"/>
      <c r="KH52" s="386"/>
      <c r="KI52" s="386"/>
      <c r="KJ52" s="386"/>
      <c r="KK52" s="386"/>
      <c r="KL52" s="386"/>
      <c r="KM52" s="386"/>
      <c r="KN52" s="386"/>
      <c r="KO52" s="386"/>
      <c r="KP52" s="386"/>
      <c r="KQ52" s="386"/>
      <c r="KR52" s="386"/>
      <c r="KS52" s="386"/>
      <c r="KT52" s="386"/>
      <c r="KU52" s="386"/>
      <c r="KV52" s="386"/>
      <c r="KW52" s="386"/>
      <c r="KX52" s="386"/>
      <c r="KY52" s="386"/>
      <c r="KZ52" s="386"/>
      <c r="LA52" s="386"/>
      <c r="LB52" s="386"/>
      <c r="LC52" s="386"/>
      <c r="LD52" s="386"/>
      <c r="LE52" s="386"/>
      <c r="LF52" s="386"/>
      <c r="LG52" s="386"/>
      <c r="LH52" s="386"/>
      <c r="LI52" s="386"/>
      <c r="LJ52" s="386"/>
      <c r="LK52" s="386"/>
      <c r="LL52" s="386"/>
      <c r="LM52" s="386"/>
      <c r="LN52" s="386"/>
      <c r="LO52" s="386"/>
      <c r="LP52" s="386"/>
      <c r="LQ52" s="386"/>
      <c r="LR52" s="386"/>
      <c r="LS52" s="386"/>
      <c r="LT52" s="386"/>
      <c r="LU52" s="386"/>
      <c r="LV52" s="386"/>
      <c r="LW52" s="386"/>
      <c r="LX52" s="386"/>
      <c r="LY52" s="386"/>
      <c r="LZ52" s="386"/>
      <c r="MA52" s="386"/>
      <c r="MB52" s="386"/>
      <c r="MC52" s="386"/>
      <c r="MD52" s="386"/>
      <c r="ME52" s="386"/>
      <c r="MF52" s="386"/>
      <c r="MG52" s="386"/>
      <c r="MH52" s="386"/>
      <c r="MI52" s="386"/>
      <c r="MJ52" s="386"/>
      <c r="MK52" s="386"/>
      <c r="ML52" s="386"/>
      <c r="MM52" s="386"/>
      <c r="MN52" s="386"/>
      <c r="MO52" s="386"/>
      <c r="MP52" s="386"/>
      <c r="MQ52" s="386"/>
      <c r="MR52" s="386"/>
      <c r="MS52" s="386"/>
      <c r="MT52" s="386"/>
      <c r="MU52" s="386"/>
      <c r="MV52" s="386"/>
      <c r="MW52" s="386"/>
      <c r="MX52" s="386"/>
      <c r="MY52" s="386"/>
      <c r="MZ52" s="386"/>
      <c r="NA52" s="386"/>
      <c r="NB52" s="386"/>
      <c r="NC52" s="386"/>
      <c r="ND52" s="386"/>
      <c r="NE52" s="386"/>
      <c r="NF52" s="386"/>
      <c r="NG52" s="386"/>
      <c r="NH52" s="386"/>
      <c r="NI52" s="386"/>
      <c r="NJ52" s="386"/>
      <c r="NK52" s="386"/>
      <c r="NL52" s="386"/>
      <c r="NM52" s="386"/>
      <c r="NN52" s="386"/>
      <c r="NO52" s="386"/>
      <c r="NP52" s="386"/>
      <c r="NQ52" s="386"/>
      <c r="NR52" s="386"/>
      <c r="NS52" s="386"/>
      <c r="NT52" s="386"/>
      <c r="NU52" s="386"/>
      <c r="NV52" s="386"/>
      <c r="NW52" s="386"/>
      <c r="NX52" s="386"/>
      <c r="NY52" s="386"/>
      <c r="NZ52" s="386"/>
      <c r="OA52" s="386"/>
      <c r="OB52" s="386"/>
      <c r="OC52" s="386"/>
      <c r="OD52" s="386"/>
      <c r="OE52" s="386"/>
      <c r="OF52" s="386"/>
      <c r="OG52" s="386"/>
      <c r="OH52" s="386"/>
      <c r="OI52" s="386"/>
      <c r="OJ52" s="386"/>
      <c r="OK52" s="386"/>
      <c r="OL52" s="386"/>
      <c r="OM52" s="386"/>
      <c r="ON52" s="386"/>
      <c r="OO52" s="386"/>
      <c r="OP52" s="386"/>
      <c r="OQ52" s="386"/>
      <c r="OR52" s="386"/>
      <c r="OS52" s="386"/>
      <c r="OT52" s="386"/>
      <c r="OU52" s="386"/>
      <c r="OV52" s="386"/>
      <c r="OW52" s="386"/>
      <c r="OX52" s="386"/>
      <c r="OY52" s="386"/>
      <c r="OZ52" s="386"/>
      <c r="PA52" s="386"/>
      <c r="PB52" s="386"/>
      <c r="PC52" s="386"/>
      <c r="PD52" s="386"/>
      <c r="PE52" s="386"/>
      <c r="PF52" s="386"/>
      <c r="PG52" s="386"/>
      <c r="PH52" s="386"/>
      <c r="PI52" s="386"/>
      <c r="PJ52" s="386"/>
      <c r="PK52" s="386"/>
      <c r="PL52" s="386"/>
      <c r="PM52" s="386"/>
      <c r="PN52" s="386"/>
      <c r="PO52" s="386"/>
      <c r="PP52" s="386"/>
      <c r="PQ52" s="386"/>
      <c r="PR52" s="386"/>
      <c r="PS52" s="386"/>
      <c r="PT52" s="386"/>
      <c r="PU52" s="386"/>
      <c r="PV52" s="386"/>
      <c r="PW52" s="386"/>
      <c r="PX52" s="386"/>
      <c r="PY52" s="386"/>
      <c r="PZ52" s="386"/>
      <c r="QA52" s="386"/>
      <c r="QB52" s="386"/>
      <c r="QC52" s="386"/>
      <c r="QD52" s="386"/>
      <c r="QE52" s="386"/>
      <c r="QF52" s="386"/>
      <c r="QG52" s="386"/>
      <c r="QH52" s="386"/>
      <c r="QI52" s="386"/>
      <c r="QJ52" s="386"/>
      <c r="QK52" s="386"/>
      <c r="QL52" s="386"/>
      <c r="QM52" s="386"/>
      <c r="QN52" s="386"/>
      <c r="QO52" s="386"/>
      <c r="QP52" s="386"/>
      <c r="QQ52" s="386"/>
      <c r="QR52" s="386"/>
      <c r="QS52" s="386"/>
      <c r="QT52" s="386"/>
      <c r="QU52" s="386"/>
      <c r="QV52" s="386"/>
      <c r="QW52" s="386"/>
      <c r="QX52" s="386"/>
      <c r="QY52" s="386"/>
      <c r="QZ52" s="386"/>
      <c r="RA52" s="386"/>
      <c r="RB52" s="386"/>
      <c r="RC52" s="386"/>
      <c r="RD52" s="386"/>
      <c r="RE52" s="386"/>
      <c r="RF52" s="386"/>
      <c r="RG52" s="386"/>
      <c r="RH52" s="386"/>
      <c r="RI52" s="386"/>
      <c r="RJ52" s="386"/>
      <c r="RK52" s="386"/>
      <c r="RL52" s="386"/>
      <c r="RM52" s="386"/>
      <c r="RN52" s="386"/>
      <c r="RO52" s="386"/>
      <c r="RP52" s="386"/>
      <c r="RQ52" s="386"/>
      <c r="RR52" s="386"/>
      <c r="RS52" s="386"/>
      <c r="RT52" s="386"/>
      <c r="RU52" s="386"/>
      <c r="RV52" s="386"/>
      <c r="RW52" s="386"/>
      <c r="RX52" s="386"/>
      <c r="RY52" s="386"/>
      <c r="RZ52" s="386"/>
      <c r="SA52" s="386"/>
      <c r="SB52" s="386"/>
      <c r="SC52" s="386"/>
      <c r="SD52" s="386"/>
      <c r="SE52" s="386"/>
      <c r="SF52" s="386"/>
      <c r="SG52" s="386"/>
      <c r="SH52" s="386"/>
      <c r="SI52" s="386"/>
      <c r="SJ52" s="386"/>
      <c r="SK52" s="386"/>
      <c r="SL52" s="386"/>
      <c r="SM52" s="386"/>
      <c r="SN52" s="386"/>
      <c r="SO52" s="386"/>
      <c r="SP52" s="386"/>
      <c r="SQ52" s="386"/>
      <c r="SR52" s="386"/>
      <c r="SS52" s="386"/>
      <c r="ST52" s="386"/>
      <c r="SU52" s="386"/>
      <c r="SV52" s="386"/>
      <c r="SW52" s="386"/>
      <c r="SX52" s="386"/>
      <c r="SY52" s="386"/>
      <c r="SZ52" s="386"/>
      <c r="TA52" s="386"/>
      <c r="TB52" s="386"/>
      <c r="TC52" s="386"/>
      <c r="TD52" s="386"/>
      <c r="TE52" s="386"/>
      <c r="TF52" s="386"/>
      <c r="TG52" s="386"/>
      <c r="TH52" s="386"/>
      <c r="TI52" s="386"/>
      <c r="TJ52" s="386"/>
      <c r="TK52" s="386"/>
      <c r="TL52" s="386"/>
      <c r="TM52" s="386"/>
      <c r="TN52" s="386"/>
      <c r="TO52" s="386"/>
      <c r="TP52" s="386"/>
      <c r="TQ52" s="386"/>
      <c r="TR52" s="386"/>
      <c r="TS52" s="386"/>
      <c r="TT52" s="386"/>
      <c r="TU52" s="386"/>
      <c r="TV52" s="386"/>
      <c r="TW52" s="386"/>
      <c r="TX52" s="386"/>
      <c r="TY52" s="386"/>
      <c r="TZ52" s="386"/>
      <c r="UA52" s="386"/>
      <c r="UB52" s="386"/>
      <c r="UC52" s="386"/>
      <c r="UD52" s="386"/>
      <c r="UE52" s="386"/>
      <c r="UF52" s="386"/>
      <c r="UG52" s="386"/>
      <c r="UH52" s="386"/>
      <c r="UI52" s="386"/>
      <c r="UJ52" s="386"/>
      <c r="UK52" s="386"/>
      <c r="UL52" s="386"/>
      <c r="UM52" s="386"/>
      <c r="UN52" s="386"/>
      <c r="UO52" s="386"/>
      <c r="UP52" s="386"/>
      <c r="UQ52" s="386"/>
      <c r="UR52" s="386"/>
      <c r="US52" s="386"/>
      <c r="UT52" s="386"/>
      <c r="UU52" s="386"/>
      <c r="UV52" s="386"/>
      <c r="UW52" s="386"/>
      <c r="UX52" s="386"/>
      <c r="UY52" s="386"/>
      <c r="UZ52" s="386"/>
      <c r="VA52" s="386"/>
      <c r="VB52" s="386"/>
      <c r="VC52" s="386"/>
      <c r="VD52" s="386"/>
      <c r="VE52" s="386"/>
      <c r="VF52" s="386"/>
      <c r="VG52" s="386"/>
      <c r="VH52" s="386"/>
      <c r="VI52" s="386"/>
      <c r="VJ52" s="386"/>
      <c r="VK52" s="386"/>
      <c r="VL52" s="386"/>
      <c r="VM52" s="386"/>
      <c r="VN52" s="386"/>
      <c r="VO52" s="386"/>
      <c r="VP52" s="386"/>
      <c r="VQ52" s="386"/>
      <c r="VR52" s="386"/>
      <c r="VS52" s="386"/>
      <c r="VT52" s="386"/>
      <c r="VU52" s="386"/>
      <c r="VV52" s="386"/>
      <c r="VW52" s="386"/>
      <c r="VX52" s="386"/>
      <c r="VY52" s="386"/>
      <c r="VZ52" s="386"/>
      <c r="WA52" s="386"/>
      <c r="WB52" s="386"/>
      <c r="WC52" s="386"/>
      <c r="WD52" s="386"/>
    </row>
    <row r="53" spans="1:602" s="414" customFormat="1" ht="15.75" x14ac:dyDescent="0.2">
      <c r="A53" s="435" t="s">
        <v>418</v>
      </c>
      <c r="B53" s="469" t="s">
        <v>407</v>
      </c>
      <c r="C53" s="434" t="s">
        <v>35</v>
      </c>
      <c r="D53" s="434">
        <v>323.39899999999994</v>
      </c>
      <c r="E53" s="434">
        <v>27.7</v>
      </c>
      <c r="F53" s="437">
        <f t="shared" si="0"/>
        <v>8958.15</v>
      </c>
      <c r="G53" s="434">
        <v>323.39999999999998</v>
      </c>
      <c r="H53" s="434">
        <v>8958.1499999999978</v>
      </c>
      <c r="I53" s="422">
        <f>IF(F53=0,0,H53/F53)</f>
        <v>0.99999999999999978</v>
      </c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  <c r="AC53" s="386"/>
      <c r="AD53" s="386"/>
      <c r="AE53" s="386"/>
      <c r="AF53" s="386"/>
      <c r="AG53" s="386"/>
      <c r="AH53" s="386"/>
      <c r="AI53" s="386"/>
      <c r="AJ53" s="386"/>
      <c r="AK53" s="386"/>
      <c r="AL53" s="386"/>
      <c r="AM53" s="386"/>
      <c r="AN53" s="386"/>
      <c r="AO53" s="386"/>
      <c r="AP53" s="386"/>
      <c r="AQ53" s="386"/>
      <c r="AR53" s="386"/>
      <c r="AS53" s="386"/>
      <c r="AT53" s="386"/>
      <c r="AU53" s="386"/>
      <c r="AV53" s="386"/>
      <c r="AW53" s="386"/>
      <c r="AX53" s="386"/>
      <c r="AY53" s="386"/>
      <c r="AZ53" s="386"/>
      <c r="BA53" s="386"/>
      <c r="BB53" s="386"/>
      <c r="BC53" s="386"/>
      <c r="BD53" s="386"/>
      <c r="BE53" s="386"/>
      <c r="BF53" s="386"/>
      <c r="BG53" s="386"/>
      <c r="BH53" s="386"/>
      <c r="BI53" s="386"/>
      <c r="BJ53" s="386"/>
      <c r="BK53" s="386"/>
      <c r="BL53" s="386"/>
      <c r="BM53" s="386"/>
      <c r="BN53" s="386"/>
      <c r="BO53" s="386"/>
      <c r="BP53" s="386"/>
      <c r="BQ53" s="386"/>
      <c r="BR53" s="386"/>
      <c r="BS53" s="386"/>
      <c r="BT53" s="386"/>
      <c r="BU53" s="386"/>
      <c r="BV53" s="386"/>
      <c r="BW53" s="386"/>
      <c r="BX53" s="386"/>
      <c r="BY53" s="386"/>
      <c r="BZ53" s="386"/>
      <c r="CA53" s="386"/>
      <c r="CB53" s="386"/>
      <c r="CC53" s="386"/>
      <c r="CD53" s="386"/>
      <c r="CE53" s="386"/>
      <c r="CF53" s="386"/>
      <c r="CG53" s="386"/>
      <c r="CH53" s="386"/>
      <c r="CI53" s="386"/>
      <c r="CJ53" s="386"/>
      <c r="CK53" s="386"/>
      <c r="CL53" s="386"/>
      <c r="CM53" s="386"/>
      <c r="CN53" s="386"/>
      <c r="CO53" s="386"/>
      <c r="CP53" s="386"/>
      <c r="CQ53" s="386"/>
      <c r="CR53" s="386"/>
      <c r="CS53" s="386"/>
      <c r="CT53" s="386"/>
      <c r="CU53" s="386"/>
      <c r="CV53" s="386"/>
      <c r="CW53" s="386"/>
      <c r="CX53" s="386"/>
      <c r="CY53" s="386"/>
      <c r="CZ53" s="386"/>
      <c r="DA53" s="386"/>
      <c r="DB53" s="386"/>
      <c r="DC53" s="386"/>
      <c r="DD53" s="386"/>
      <c r="DE53" s="386"/>
      <c r="DF53" s="386"/>
      <c r="DG53" s="386"/>
      <c r="DH53" s="386"/>
      <c r="DI53" s="386"/>
      <c r="DJ53" s="386"/>
      <c r="DK53" s="386"/>
      <c r="DL53" s="386"/>
      <c r="DM53" s="386"/>
      <c r="DN53" s="386"/>
      <c r="DO53" s="386"/>
      <c r="DP53" s="386"/>
      <c r="DQ53" s="386"/>
      <c r="DR53" s="386"/>
      <c r="DS53" s="386"/>
      <c r="DT53" s="386"/>
      <c r="DU53" s="386"/>
      <c r="DV53" s="386"/>
      <c r="DW53" s="386"/>
      <c r="DX53" s="386"/>
      <c r="DY53" s="386"/>
      <c r="DZ53" s="386"/>
      <c r="EA53" s="386"/>
      <c r="EB53" s="386"/>
      <c r="EC53" s="386"/>
      <c r="ED53" s="386"/>
      <c r="EE53" s="386"/>
      <c r="EF53" s="386"/>
      <c r="EG53" s="386"/>
      <c r="EH53" s="386"/>
      <c r="EI53" s="386"/>
      <c r="EJ53" s="386"/>
      <c r="EK53" s="386"/>
      <c r="EL53" s="386"/>
      <c r="EM53" s="386"/>
      <c r="EN53" s="386"/>
      <c r="EO53" s="386"/>
      <c r="EP53" s="386"/>
      <c r="EQ53" s="386"/>
      <c r="ER53" s="386"/>
      <c r="ES53" s="386"/>
      <c r="ET53" s="386"/>
      <c r="EU53" s="386"/>
      <c r="EV53" s="386"/>
      <c r="EW53" s="386"/>
      <c r="EX53" s="386"/>
      <c r="EY53" s="386"/>
      <c r="EZ53" s="386"/>
      <c r="FA53" s="386"/>
      <c r="FB53" s="386"/>
      <c r="FC53" s="386"/>
      <c r="FD53" s="386"/>
      <c r="FE53" s="386"/>
      <c r="FF53" s="386"/>
      <c r="FG53" s="386"/>
      <c r="FH53" s="386"/>
      <c r="FI53" s="386"/>
      <c r="FJ53" s="386"/>
      <c r="FK53" s="386"/>
      <c r="FL53" s="386"/>
      <c r="FM53" s="386"/>
      <c r="FN53" s="386"/>
      <c r="FO53" s="386"/>
      <c r="FP53" s="386"/>
      <c r="FQ53" s="386"/>
      <c r="FR53" s="386"/>
      <c r="FS53" s="386"/>
      <c r="FT53" s="386"/>
      <c r="FU53" s="386"/>
      <c r="FV53" s="386"/>
      <c r="FW53" s="386"/>
      <c r="FX53" s="386"/>
      <c r="FY53" s="386"/>
      <c r="FZ53" s="386"/>
      <c r="GA53" s="386"/>
      <c r="GB53" s="386"/>
      <c r="GC53" s="386"/>
      <c r="GD53" s="386"/>
      <c r="GE53" s="386"/>
      <c r="GF53" s="386"/>
      <c r="GG53" s="386"/>
      <c r="GH53" s="386"/>
      <c r="GI53" s="386"/>
      <c r="GJ53" s="386"/>
      <c r="GK53" s="386"/>
      <c r="GL53" s="386"/>
      <c r="GM53" s="386"/>
      <c r="GN53" s="386"/>
      <c r="GO53" s="386"/>
      <c r="GP53" s="386"/>
      <c r="GQ53" s="386"/>
      <c r="GR53" s="386"/>
      <c r="GS53" s="386"/>
      <c r="GT53" s="386"/>
      <c r="GU53" s="386"/>
      <c r="GV53" s="386"/>
      <c r="GW53" s="386"/>
      <c r="GX53" s="386"/>
      <c r="GY53" s="386"/>
      <c r="GZ53" s="386"/>
      <c r="HA53" s="386"/>
      <c r="HB53" s="386"/>
      <c r="HC53" s="386"/>
      <c r="HD53" s="386"/>
      <c r="HE53" s="386"/>
      <c r="HF53" s="386"/>
      <c r="HG53" s="386"/>
      <c r="HH53" s="386"/>
      <c r="HI53" s="386"/>
      <c r="HJ53" s="386"/>
      <c r="HK53" s="386"/>
      <c r="HL53" s="386"/>
      <c r="HM53" s="386"/>
      <c r="HN53" s="386"/>
      <c r="HO53" s="386"/>
      <c r="HP53" s="386"/>
      <c r="HQ53" s="386"/>
      <c r="HR53" s="386"/>
      <c r="HS53" s="386"/>
      <c r="HT53" s="386"/>
      <c r="HU53" s="386"/>
      <c r="HV53" s="386"/>
      <c r="HW53" s="386"/>
      <c r="HX53" s="386"/>
      <c r="HY53" s="386"/>
      <c r="HZ53" s="386"/>
      <c r="IA53" s="386"/>
      <c r="IB53" s="386"/>
      <c r="IC53" s="386"/>
      <c r="ID53" s="386"/>
      <c r="IE53" s="386"/>
      <c r="IF53" s="386"/>
      <c r="IG53" s="386"/>
      <c r="IH53" s="386"/>
      <c r="II53" s="386"/>
      <c r="IJ53" s="386"/>
      <c r="IK53" s="386"/>
      <c r="IL53" s="386"/>
      <c r="IM53" s="386"/>
      <c r="IN53" s="386"/>
      <c r="IO53" s="386"/>
      <c r="IP53" s="386"/>
      <c r="IQ53" s="386"/>
      <c r="IR53" s="386"/>
      <c r="IS53" s="386"/>
      <c r="IT53" s="386"/>
      <c r="IU53" s="386"/>
      <c r="IV53" s="386"/>
      <c r="IW53" s="386"/>
      <c r="IX53" s="386"/>
      <c r="IY53" s="386"/>
      <c r="IZ53" s="386"/>
      <c r="JA53" s="386"/>
      <c r="JB53" s="386"/>
      <c r="JC53" s="386"/>
      <c r="JD53" s="386"/>
      <c r="JE53" s="386"/>
      <c r="JF53" s="386"/>
      <c r="JG53" s="386"/>
      <c r="JH53" s="386"/>
      <c r="JI53" s="386"/>
      <c r="JJ53" s="386"/>
      <c r="JK53" s="386"/>
      <c r="JL53" s="386"/>
      <c r="JM53" s="386"/>
      <c r="JN53" s="386"/>
      <c r="JO53" s="386"/>
      <c r="JP53" s="386"/>
      <c r="JQ53" s="386"/>
      <c r="JR53" s="386"/>
      <c r="JS53" s="386"/>
      <c r="JT53" s="386"/>
      <c r="JU53" s="386"/>
      <c r="JV53" s="386"/>
      <c r="JW53" s="386"/>
      <c r="JX53" s="386"/>
      <c r="JY53" s="386"/>
      <c r="JZ53" s="386"/>
      <c r="KA53" s="386"/>
      <c r="KB53" s="386"/>
      <c r="KC53" s="386"/>
      <c r="KD53" s="386"/>
      <c r="KE53" s="386"/>
      <c r="KF53" s="386"/>
      <c r="KG53" s="386"/>
      <c r="KH53" s="386"/>
      <c r="KI53" s="386"/>
      <c r="KJ53" s="386"/>
      <c r="KK53" s="386"/>
      <c r="KL53" s="386"/>
      <c r="KM53" s="386"/>
      <c r="KN53" s="386"/>
      <c r="KO53" s="386"/>
      <c r="KP53" s="386"/>
      <c r="KQ53" s="386"/>
      <c r="KR53" s="386"/>
      <c r="KS53" s="386"/>
      <c r="KT53" s="386"/>
      <c r="KU53" s="386"/>
      <c r="KV53" s="386"/>
      <c r="KW53" s="386"/>
      <c r="KX53" s="386"/>
      <c r="KY53" s="386"/>
      <c r="KZ53" s="386"/>
      <c r="LA53" s="386"/>
      <c r="LB53" s="386"/>
      <c r="LC53" s="386"/>
      <c r="LD53" s="386"/>
      <c r="LE53" s="386"/>
      <c r="LF53" s="386"/>
      <c r="LG53" s="386"/>
      <c r="LH53" s="386"/>
      <c r="LI53" s="386"/>
      <c r="LJ53" s="386"/>
      <c r="LK53" s="386"/>
      <c r="LL53" s="386"/>
      <c r="LM53" s="386"/>
      <c r="LN53" s="386"/>
      <c r="LO53" s="386"/>
      <c r="LP53" s="386"/>
      <c r="LQ53" s="386"/>
      <c r="LR53" s="386"/>
      <c r="LS53" s="386"/>
      <c r="LT53" s="386"/>
      <c r="LU53" s="386"/>
      <c r="LV53" s="386"/>
      <c r="LW53" s="386"/>
      <c r="LX53" s="386"/>
      <c r="LY53" s="386"/>
      <c r="LZ53" s="386"/>
      <c r="MA53" s="386"/>
      <c r="MB53" s="386"/>
      <c r="MC53" s="386"/>
      <c r="MD53" s="386"/>
      <c r="ME53" s="386"/>
      <c r="MF53" s="386"/>
      <c r="MG53" s="386"/>
      <c r="MH53" s="386"/>
      <c r="MI53" s="386"/>
      <c r="MJ53" s="386"/>
      <c r="MK53" s="386"/>
      <c r="ML53" s="386"/>
      <c r="MM53" s="386"/>
      <c r="MN53" s="386"/>
      <c r="MO53" s="386"/>
      <c r="MP53" s="386"/>
      <c r="MQ53" s="386"/>
      <c r="MR53" s="386"/>
      <c r="MS53" s="386"/>
      <c r="MT53" s="386"/>
      <c r="MU53" s="386"/>
      <c r="MV53" s="386"/>
      <c r="MW53" s="386"/>
      <c r="MX53" s="386"/>
      <c r="MY53" s="386"/>
      <c r="MZ53" s="386"/>
      <c r="NA53" s="386"/>
      <c r="NB53" s="386"/>
      <c r="NC53" s="386"/>
      <c r="ND53" s="386"/>
      <c r="NE53" s="386"/>
      <c r="NF53" s="386"/>
      <c r="NG53" s="386"/>
      <c r="NH53" s="386"/>
      <c r="NI53" s="386"/>
      <c r="NJ53" s="386"/>
      <c r="NK53" s="386"/>
      <c r="NL53" s="386"/>
      <c r="NM53" s="386"/>
      <c r="NN53" s="386"/>
      <c r="NO53" s="386"/>
      <c r="NP53" s="386"/>
      <c r="NQ53" s="386"/>
      <c r="NR53" s="386"/>
      <c r="NS53" s="386"/>
      <c r="NT53" s="386"/>
      <c r="NU53" s="386"/>
      <c r="NV53" s="386"/>
      <c r="NW53" s="386"/>
      <c r="NX53" s="386"/>
      <c r="NY53" s="386"/>
      <c r="NZ53" s="386"/>
      <c r="OA53" s="386"/>
      <c r="OB53" s="386"/>
      <c r="OC53" s="386"/>
      <c r="OD53" s="386"/>
      <c r="OE53" s="386"/>
      <c r="OF53" s="386"/>
      <c r="OG53" s="386"/>
      <c r="OH53" s="386"/>
      <c r="OI53" s="386"/>
      <c r="OJ53" s="386"/>
      <c r="OK53" s="386"/>
      <c r="OL53" s="386"/>
      <c r="OM53" s="386"/>
      <c r="ON53" s="386"/>
      <c r="OO53" s="386"/>
      <c r="OP53" s="386"/>
      <c r="OQ53" s="386"/>
      <c r="OR53" s="386"/>
      <c r="OS53" s="386"/>
      <c r="OT53" s="386"/>
      <c r="OU53" s="386"/>
      <c r="OV53" s="386"/>
      <c r="OW53" s="386"/>
      <c r="OX53" s="386"/>
      <c r="OY53" s="386"/>
      <c r="OZ53" s="386"/>
      <c r="PA53" s="386"/>
      <c r="PB53" s="386"/>
      <c r="PC53" s="386"/>
      <c r="PD53" s="386"/>
      <c r="PE53" s="386"/>
      <c r="PF53" s="386"/>
      <c r="PG53" s="386"/>
      <c r="PH53" s="386"/>
      <c r="PI53" s="386"/>
      <c r="PJ53" s="386"/>
      <c r="PK53" s="386"/>
      <c r="PL53" s="386"/>
      <c r="PM53" s="386"/>
      <c r="PN53" s="386"/>
      <c r="PO53" s="386"/>
      <c r="PP53" s="386"/>
      <c r="PQ53" s="386"/>
      <c r="PR53" s="386"/>
      <c r="PS53" s="386"/>
      <c r="PT53" s="386"/>
      <c r="PU53" s="386"/>
      <c r="PV53" s="386"/>
      <c r="PW53" s="386"/>
      <c r="PX53" s="386"/>
      <c r="PY53" s="386"/>
      <c r="PZ53" s="386"/>
      <c r="QA53" s="386"/>
      <c r="QB53" s="386"/>
      <c r="QC53" s="386"/>
      <c r="QD53" s="386"/>
      <c r="QE53" s="386"/>
      <c r="QF53" s="386"/>
      <c r="QG53" s="386"/>
      <c r="QH53" s="386"/>
      <c r="QI53" s="386"/>
      <c r="QJ53" s="386"/>
      <c r="QK53" s="386"/>
      <c r="QL53" s="386"/>
      <c r="QM53" s="386"/>
      <c r="QN53" s="386"/>
      <c r="QO53" s="386"/>
      <c r="QP53" s="386"/>
      <c r="QQ53" s="386"/>
      <c r="QR53" s="386"/>
      <c r="QS53" s="386"/>
      <c r="QT53" s="386"/>
      <c r="QU53" s="386"/>
      <c r="QV53" s="386"/>
      <c r="QW53" s="386"/>
      <c r="QX53" s="386"/>
      <c r="QY53" s="386"/>
      <c r="QZ53" s="386"/>
      <c r="RA53" s="386"/>
      <c r="RB53" s="386"/>
      <c r="RC53" s="386"/>
      <c r="RD53" s="386"/>
      <c r="RE53" s="386"/>
      <c r="RF53" s="386"/>
      <c r="RG53" s="386"/>
      <c r="RH53" s="386"/>
      <c r="RI53" s="386"/>
      <c r="RJ53" s="386"/>
      <c r="RK53" s="386"/>
      <c r="RL53" s="386"/>
      <c r="RM53" s="386"/>
      <c r="RN53" s="386"/>
      <c r="RO53" s="386"/>
      <c r="RP53" s="386"/>
      <c r="RQ53" s="386"/>
      <c r="RR53" s="386"/>
      <c r="RS53" s="386"/>
      <c r="RT53" s="386"/>
      <c r="RU53" s="386"/>
      <c r="RV53" s="386"/>
      <c r="RW53" s="386"/>
      <c r="RX53" s="386"/>
      <c r="RY53" s="386"/>
      <c r="RZ53" s="386"/>
      <c r="SA53" s="386"/>
      <c r="SB53" s="386"/>
      <c r="SC53" s="386"/>
      <c r="SD53" s="386"/>
      <c r="SE53" s="386"/>
      <c r="SF53" s="386"/>
      <c r="SG53" s="386"/>
      <c r="SH53" s="386"/>
      <c r="SI53" s="386"/>
      <c r="SJ53" s="386"/>
      <c r="SK53" s="386"/>
      <c r="SL53" s="386"/>
      <c r="SM53" s="386"/>
      <c r="SN53" s="386"/>
      <c r="SO53" s="386"/>
      <c r="SP53" s="386"/>
      <c r="SQ53" s="386"/>
      <c r="SR53" s="386"/>
      <c r="SS53" s="386"/>
      <c r="ST53" s="386"/>
      <c r="SU53" s="386"/>
      <c r="SV53" s="386"/>
      <c r="SW53" s="386"/>
      <c r="SX53" s="386"/>
      <c r="SY53" s="386"/>
      <c r="SZ53" s="386"/>
      <c r="TA53" s="386"/>
      <c r="TB53" s="386"/>
      <c r="TC53" s="386"/>
      <c r="TD53" s="386"/>
      <c r="TE53" s="386"/>
      <c r="TF53" s="386"/>
      <c r="TG53" s="386"/>
      <c r="TH53" s="386"/>
      <c r="TI53" s="386"/>
      <c r="TJ53" s="386"/>
      <c r="TK53" s="386"/>
      <c r="TL53" s="386"/>
      <c r="TM53" s="386"/>
      <c r="TN53" s="386"/>
      <c r="TO53" s="386"/>
      <c r="TP53" s="386"/>
      <c r="TQ53" s="386"/>
      <c r="TR53" s="386"/>
      <c r="TS53" s="386"/>
      <c r="TT53" s="386"/>
      <c r="TU53" s="386"/>
      <c r="TV53" s="386"/>
      <c r="TW53" s="386"/>
      <c r="TX53" s="386"/>
      <c r="TY53" s="386"/>
      <c r="TZ53" s="386"/>
      <c r="UA53" s="386"/>
      <c r="UB53" s="386"/>
      <c r="UC53" s="386"/>
      <c r="UD53" s="386"/>
      <c r="UE53" s="386"/>
      <c r="UF53" s="386"/>
      <c r="UG53" s="386"/>
      <c r="UH53" s="386"/>
      <c r="UI53" s="386"/>
      <c r="UJ53" s="386"/>
      <c r="UK53" s="386"/>
      <c r="UL53" s="386"/>
      <c r="UM53" s="386"/>
      <c r="UN53" s="386"/>
      <c r="UO53" s="386"/>
      <c r="UP53" s="386"/>
      <c r="UQ53" s="386"/>
      <c r="UR53" s="386"/>
      <c r="US53" s="386"/>
      <c r="UT53" s="386"/>
      <c r="UU53" s="386"/>
      <c r="UV53" s="386"/>
      <c r="UW53" s="386"/>
      <c r="UX53" s="386"/>
      <c r="UY53" s="386"/>
      <c r="UZ53" s="386"/>
      <c r="VA53" s="386"/>
      <c r="VB53" s="386"/>
      <c r="VC53" s="386"/>
      <c r="VD53" s="386"/>
      <c r="VE53" s="386"/>
      <c r="VF53" s="386"/>
      <c r="VG53" s="386"/>
      <c r="VH53" s="386"/>
      <c r="VI53" s="386"/>
      <c r="VJ53" s="386"/>
      <c r="VK53" s="386"/>
      <c r="VL53" s="386"/>
      <c r="VM53" s="386"/>
      <c r="VN53" s="386"/>
      <c r="VO53" s="386"/>
      <c r="VP53" s="386"/>
      <c r="VQ53" s="386"/>
      <c r="VR53" s="386"/>
      <c r="VS53" s="386"/>
      <c r="VT53" s="386"/>
      <c r="VU53" s="386"/>
      <c r="VV53" s="386"/>
      <c r="VW53" s="386"/>
      <c r="VX53" s="386"/>
      <c r="VY53" s="386"/>
      <c r="VZ53" s="386"/>
      <c r="WA53" s="386"/>
      <c r="WB53" s="386"/>
      <c r="WC53" s="386"/>
      <c r="WD53" s="386"/>
    </row>
    <row r="54" spans="1:602" s="414" customFormat="1" ht="32.25" customHeight="1" x14ac:dyDescent="0.2">
      <c r="A54" s="435" t="s">
        <v>420</v>
      </c>
      <c r="B54" s="469" t="s">
        <v>504</v>
      </c>
      <c r="C54" s="434" t="s">
        <v>35</v>
      </c>
      <c r="D54" s="434">
        <v>15</v>
      </c>
      <c r="E54" s="434">
        <v>8.3000000000000007</v>
      </c>
      <c r="F54" s="437">
        <f t="shared" si="0"/>
        <v>124.5</v>
      </c>
      <c r="G54" s="434">
        <v>15</v>
      </c>
      <c r="H54" s="434">
        <v>124.50000000000001</v>
      </c>
      <c r="I54" s="422">
        <f>IF(F54=0,0,H54/F54)</f>
        <v>1.0000000000000002</v>
      </c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  <c r="AC54" s="386"/>
      <c r="AD54" s="386"/>
      <c r="AE54" s="386"/>
      <c r="AF54" s="386"/>
      <c r="AG54" s="386"/>
      <c r="AH54" s="386"/>
      <c r="AI54" s="386"/>
      <c r="AJ54" s="386"/>
      <c r="AK54" s="386"/>
      <c r="AL54" s="386"/>
      <c r="AM54" s="386"/>
      <c r="AN54" s="386"/>
      <c r="AO54" s="386"/>
      <c r="AP54" s="386"/>
      <c r="AQ54" s="386"/>
      <c r="AR54" s="386"/>
      <c r="AS54" s="386"/>
      <c r="AT54" s="386"/>
      <c r="AU54" s="386"/>
      <c r="AV54" s="386"/>
      <c r="AW54" s="386"/>
      <c r="AX54" s="386"/>
      <c r="AY54" s="386"/>
      <c r="AZ54" s="386"/>
      <c r="BA54" s="386"/>
      <c r="BB54" s="386"/>
      <c r="BC54" s="386"/>
      <c r="BD54" s="386"/>
      <c r="BE54" s="386"/>
      <c r="BF54" s="386"/>
      <c r="BG54" s="386"/>
      <c r="BH54" s="386"/>
      <c r="BI54" s="386"/>
      <c r="BJ54" s="386"/>
      <c r="BK54" s="386"/>
      <c r="BL54" s="386"/>
      <c r="BM54" s="386"/>
      <c r="BN54" s="386"/>
      <c r="BO54" s="386"/>
      <c r="BP54" s="386"/>
      <c r="BQ54" s="386"/>
      <c r="BR54" s="386"/>
      <c r="BS54" s="386"/>
      <c r="BT54" s="386"/>
      <c r="BU54" s="386"/>
      <c r="BV54" s="386"/>
      <c r="BW54" s="386"/>
      <c r="BX54" s="386"/>
      <c r="BY54" s="386"/>
      <c r="BZ54" s="386"/>
      <c r="CA54" s="386"/>
      <c r="CB54" s="386"/>
      <c r="CC54" s="386"/>
      <c r="CD54" s="386"/>
      <c r="CE54" s="386"/>
      <c r="CF54" s="386"/>
      <c r="CG54" s="386"/>
      <c r="CH54" s="386"/>
      <c r="CI54" s="386"/>
      <c r="CJ54" s="386"/>
      <c r="CK54" s="386"/>
      <c r="CL54" s="386"/>
      <c r="CM54" s="386"/>
      <c r="CN54" s="386"/>
      <c r="CO54" s="386"/>
      <c r="CP54" s="386"/>
      <c r="CQ54" s="386"/>
      <c r="CR54" s="386"/>
      <c r="CS54" s="386"/>
      <c r="CT54" s="386"/>
      <c r="CU54" s="386"/>
      <c r="CV54" s="386"/>
      <c r="CW54" s="386"/>
      <c r="CX54" s="386"/>
      <c r="CY54" s="386"/>
      <c r="CZ54" s="386"/>
      <c r="DA54" s="386"/>
      <c r="DB54" s="386"/>
      <c r="DC54" s="386"/>
      <c r="DD54" s="386"/>
      <c r="DE54" s="386"/>
      <c r="DF54" s="386"/>
      <c r="DG54" s="386"/>
      <c r="DH54" s="386"/>
      <c r="DI54" s="386"/>
      <c r="DJ54" s="386"/>
      <c r="DK54" s="386"/>
      <c r="DL54" s="386"/>
      <c r="DM54" s="386"/>
      <c r="DN54" s="386"/>
      <c r="DO54" s="386"/>
      <c r="DP54" s="386"/>
      <c r="DQ54" s="386"/>
      <c r="DR54" s="386"/>
      <c r="DS54" s="386"/>
      <c r="DT54" s="386"/>
      <c r="DU54" s="386"/>
      <c r="DV54" s="386"/>
      <c r="DW54" s="386"/>
      <c r="DX54" s="386"/>
      <c r="DY54" s="386"/>
      <c r="DZ54" s="386"/>
      <c r="EA54" s="386"/>
      <c r="EB54" s="386"/>
      <c r="EC54" s="386"/>
      <c r="ED54" s="386"/>
      <c r="EE54" s="386"/>
      <c r="EF54" s="386"/>
      <c r="EG54" s="386"/>
      <c r="EH54" s="386"/>
      <c r="EI54" s="386"/>
      <c r="EJ54" s="386"/>
      <c r="EK54" s="386"/>
      <c r="EL54" s="386"/>
      <c r="EM54" s="386"/>
      <c r="EN54" s="386"/>
      <c r="EO54" s="386"/>
      <c r="EP54" s="386"/>
      <c r="EQ54" s="386"/>
      <c r="ER54" s="386"/>
      <c r="ES54" s="386"/>
      <c r="ET54" s="386"/>
      <c r="EU54" s="386"/>
      <c r="EV54" s="386"/>
      <c r="EW54" s="386"/>
      <c r="EX54" s="386"/>
      <c r="EY54" s="386"/>
      <c r="EZ54" s="386"/>
      <c r="FA54" s="386"/>
      <c r="FB54" s="386"/>
      <c r="FC54" s="386"/>
      <c r="FD54" s="386"/>
      <c r="FE54" s="386"/>
      <c r="FF54" s="386"/>
      <c r="FG54" s="386"/>
      <c r="FH54" s="386"/>
      <c r="FI54" s="386"/>
      <c r="FJ54" s="386"/>
      <c r="FK54" s="386"/>
      <c r="FL54" s="386"/>
      <c r="FM54" s="386"/>
      <c r="FN54" s="386"/>
      <c r="FO54" s="386"/>
      <c r="FP54" s="386"/>
      <c r="FQ54" s="386"/>
      <c r="FR54" s="386"/>
      <c r="FS54" s="386"/>
      <c r="FT54" s="386"/>
      <c r="FU54" s="386"/>
      <c r="FV54" s="386"/>
      <c r="FW54" s="386"/>
      <c r="FX54" s="386"/>
      <c r="FY54" s="386"/>
      <c r="FZ54" s="386"/>
      <c r="GA54" s="386"/>
      <c r="GB54" s="386"/>
      <c r="GC54" s="386"/>
      <c r="GD54" s="386"/>
      <c r="GE54" s="386"/>
      <c r="GF54" s="386"/>
      <c r="GG54" s="386"/>
      <c r="GH54" s="386"/>
      <c r="GI54" s="386"/>
      <c r="GJ54" s="386"/>
      <c r="GK54" s="386"/>
      <c r="GL54" s="386"/>
      <c r="GM54" s="386"/>
      <c r="GN54" s="386"/>
      <c r="GO54" s="386"/>
      <c r="GP54" s="386"/>
      <c r="GQ54" s="386"/>
      <c r="GR54" s="386"/>
      <c r="GS54" s="386"/>
      <c r="GT54" s="386"/>
      <c r="GU54" s="386"/>
      <c r="GV54" s="386"/>
      <c r="GW54" s="386"/>
      <c r="GX54" s="386"/>
      <c r="GY54" s="386"/>
      <c r="GZ54" s="386"/>
      <c r="HA54" s="386"/>
      <c r="HB54" s="386"/>
      <c r="HC54" s="386"/>
      <c r="HD54" s="386"/>
      <c r="HE54" s="386"/>
      <c r="HF54" s="386"/>
      <c r="HG54" s="386"/>
      <c r="HH54" s="386"/>
      <c r="HI54" s="386"/>
      <c r="HJ54" s="386"/>
      <c r="HK54" s="386"/>
      <c r="HL54" s="386"/>
      <c r="HM54" s="386"/>
      <c r="HN54" s="386"/>
      <c r="HO54" s="386"/>
      <c r="HP54" s="386"/>
      <c r="HQ54" s="386"/>
      <c r="HR54" s="386"/>
      <c r="HS54" s="386"/>
      <c r="HT54" s="386"/>
      <c r="HU54" s="386"/>
      <c r="HV54" s="386"/>
      <c r="HW54" s="386"/>
      <c r="HX54" s="386"/>
      <c r="HY54" s="386"/>
      <c r="HZ54" s="386"/>
      <c r="IA54" s="386"/>
      <c r="IB54" s="386"/>
      <c r="IC54" s="386"/>
      <c r="ID54" s="386"/>
      <c r="IE54" s="386"/>
      <c r="IF54" s="386"/>
      <c r="IG54" s="386"/>
      <c r="IH54" s="386"/>
      <c r="II54" s="386"/>
      <c r="IJ54" s="386"/>
      <c r="IK54" s="386"/>
      <c r="IL54" s="386"/>
      <c r="IM54" s="386"/>
      <c r="IN54" s="386"/>
      <c r="IO54" s="386"/>
      <c r="IP54" s="386"/>
      <c r="IQ54" s="386"/>
      <c r="IR54" s="386"/>
      <c r="IS54" s="386"/>
      <c r="IT54" s="386"/>
      <c r="IU54" s="386"/>
      <c r="IV54" s="386"/>
      <c r="IW54" s="386"/>
      <c r="IX54" s="386"/>
      <c r="IY54" s="386"/>
      <c r="IZ54" s="386"/>
      <c r="JA54" s="386"/>
      <c r="JB54" s="386"/>
      <c r="JC54" s="386"/>
      <c r="JD54" s="386"/>
      <c r="JE54" s="386"/>
      <c r="JF54" s="386"/>
      <c r="JG54" s="386"/>
      <c r="JH54" s="386"/>
      <c r="JI54" s="386"/>
      <c r="JJ54" s="386"/>
      <c r="JK54" s="386"/>
      <c r="JL54" s="386"/>
      <c r="JM54" s="386"/>
      <c r="JN54" s="386"/>
      <c r="JO54" s="386"/>
      <c r="JP54" s="386"/>
      <c r="JQ54" s="386"/>
      <c r="JR54" s="386"/>
      <c r="JS54" s="386"/>
      <c r="JT54" s="386"/>
      <c r="JU54" s="386"/>
      <c r="JV54" s="386"/>
      <c r="JW54" s="386"/>
      <c r="JX54" s="386"/>
      <c r="JY54" s="386"/>
      <c r="JZ54" s="386"/>
      <c r="KA54" s="386"/>
      <c r="KB54" s="386"/>
      <c r="KC54" s="386"/>
      <c r="KD54" s="386"/>
      <c r="KE54" s="386"/>
      <c r="KF54" s="386"/>
      <c r="KG54" s="386"/>
      <c r="KH54" s="386"/>
      <c r="KI54" s="386"/>
      <c r="KJ54" s="386"/>
      <c r="KK54" s="386"/>
      <c r="KL54" s="386"/>
      <c r="KM54" s="386"/>
      <c r="KN54" s="386"/>
      <c r="KO54" s="386"/>
      <c r="KP54" s="386"/>
      <c r="KQ54" s="386"/>
      <c r="KR54" s="386"/>
      <c r="KS54" s="386"/>
      <c r="KT54" s="386"/>
      <c r="KU54" s="386"/>
      <c r="KV54" s="386"/>
      <c r="KW54" s="386"/>
      <c r="KX54" s="386"/>
      <c r="KY54" s="386"/>
      <c r="KZ54" s="386"/>
      <c r="LA54" s="386"/>
      <c r="LB54" s="386"/>
      <c r="LC54" s="386"/>
      <c r="LD54" s="386"/>
      <c r="LE54" s="386"/>
      <c r="LF54" s="386"/>
      <c r="LG54" s="386"/>
      <c r="LH54" s="386"/>
      <c r="LI54" s="386"/>
      <c r="LJ54" s="386"/>
      <c r="LK54" s="386"/>
      <c r="LL54" s="386"/>
      <c r="LM54" s="386"/>
      <c r="LN54" s="386"/>
      <c r="LO54" s="386"/>
      <c r="LP54" s="386"/>
      <c r="LQ54" s="386"/>
      <c r="LR54" s="386"/>
      <c r="LS54" s="386"/>
      <c r="LT54" s="386"/>
      <c r="LU54" s="386"/>
      <c r="LV54" s="386"/>
      <c r="LW54" s="386"/>
      <c r="LX54" s="386"/>
      <c r="LY54" s="386"/>
      <c r="LZ54" s="386"/>
      <c r="MA54" s="386"/>
      <c r="MB54" s="386"/>
      <c r="MC54" s="386"/>
      <c r="MD54" s="386"/>
      <c r="ME54" s="386"/>
      <c r="MF54" s="386"/>
      <c r="MG54" s="386"/>
      <c r="MH54" s="386"/>
      <c r="MI54" s="386"/>
      <c r="MJ54" s="386"/>
      <c r="MK54" s="386"/>
      <c r="ML54" s="386"/>
      <c r="MM54" s="386"/>
      <c r="MN54" s="386"/>
      <c r="MO54" s="386"/>
      <c r="MP54" s="386"/>
      <c r="MQ54" s="386"/>
      <c r="MR54" s="386"/>
      <c r="MS54" s="386"/>
      <c r="MT54" s="386"/>
      <c r="MU54" s="386"/>
      <c r="MV54" s="386"/>
      <c r="MW54" s="386"/>
      <c r="MX54" s="386"/>
      <c r="MY54" s="386"/>
      <c r="MZ54" s="386"/>
      <c r="NA54" s="386"/>
      <c r="NB54" s="386"/>
      <c r="NC54" s="386"/>
      <c r="ND54" s="386"/>
      <c r="NE54" s="386"/>
      <c r="NF54" s="386"/>
      <c r="NG54" s="386"/>
      <c r="NH54" s="386"/>
      <c r="NI54" s="386"/>
      <c r="NJ54" s="386"/>
      <c r="NK54" s="386"/>
      <c r="NL54" s="386"/>
      <c r="NM54" s="386"/>
      <c r="NN54" s="386"/>
      <c r="NO54" s="386"/>
      <c r="NP54" s="386"/>
      <c r="NQ54" s="386"/>
      <c r="NR54" s="386"/>
      <c r="NS54" s="386"/>
      <c r="NT54" s="386"/>
      <c r="NU54" s="386"/>
      <c r="NV54" s="386"/>
      <c r="NW54" s="386"/>
      <c r="NX54" s="386"/>
      <c r="NY54" s="386"/>
      <c r="NZ54" s="386"/>
      <c r="OA54" s="386"/>
      <c r="OB54" s="386"/>
      <c r="OC54" s="386"/>
      <c r="OD54" s="386"/>
      <c r="OE54" s="386"/>
      <c r="OF54" s="386"/>
      <c r="OG54" s="386"/>
      <c r="OH54" s="386"/>
      <c r="OI54" s="386"/>
      <c r="OJ54" s="386"/>
      <c r="OK54" s="386"/>
      <c r="OL54" s="386"/>
      <c r="OM54" s="386"/>
      <c r="ON54" s="386"/>
      <c r="OO54" s="386"/>
      <c r="OP54" s="386"/>
      <c r="OQ54" s="386"/>
      <c r="OR54" s="386"/>
      <c r="OS54" s="386"/>
      <c r="OT54" s="386"/>
      <c r="OU54" s="386"/>
      <c r="OV54" s="386"/>
      <c r="OW54" s="386"/>
      <c r="OX54" s="386"/>
      <c r="OY54" s="386"/>
      <c r="OZ54" s="386"/>
      <c r="PA54" s="386"/>
      <c r="PB54" s="386"/>
      <c r="PC54" s="386"/>
      <c r="PD54" s="386"/>
      <c r="PE54" s="386"/>
      <c r="PF54" s="386"/>
      <c r="PG54" s="386"/>
      <c r="PH54" s="386"/>
      <c r="PI54" s="386"/>
      <c r="PJ54" s="386"/>
      <c r="PK54" s="386"/>
      <c r="PL54" s="386"/>
      <c r="PM54" s="386"/>
      <c r="PN54" s="386"/>
      <c r="PO54" s="386"/>
      <c r="PP54" s="386"/>
      <c r="PQ54" s="386"/>
      <c r="PR54" s="386"/>
      <c r="PS54" s="386"/>
      <c r="PT54" s="386"/>
      <c r="PU54" s="386"/>
      <c r="PV54" s="386"/>
      <c r="PW54" s="386"/>
      <c r="PX54" s="386"/>
      <c r="PY54" s="386"/>
      <c r="PZ54" s="386"/>
      <c r="QA54" s="386"/>
      <c r="QB54" s="386"/>
      <c r="QC54" s="386"/>
      <c r="QD54" s="386"/>
      <c r="QE54" s="386"/>
      <c r="QF54" s="386"/>
      <c r="QG54" s="386"/>
      <c r="QH54" s="386"/>
      <c r="QI54" s="386"/>
      <c r="QJ54" s="386"/>
      <c r="QK54" s="386"/>
      <c r="QL54" s="386"/>
      <c r="QM54" s="386"/>
      <c r="QN54" s="386"/>
      <c r="QO54" s="386"/>
      <c r="QP54" s="386"/>
      <c r="QQ54" s="386"/>
      <c r="QR54" s="386"/>
      <c r="QS54" s="386"/>
      <c r="QT54" s="386"/>
      <c r="QU54" s="386"/>
      <c r="QV54" s="386"/>
      <c r="QW54" s="386"/>
      <c r="QX54" s="386"/>
      <c r="QY54" s="386"/>
      <c r="QZ54" s="386"/>
      <c r="RA54" s="386"/>
      <c r="RB54" s="386"/>
      <c r="RC54" s="386"/>
      <c r="RD54" s="386"/>
      <c r="RE54" s="386"/>
      <c r="RF54" s="386"/>
      <c r="RG54" s="386"/>
      <c r="RH54" s="386"/>
      <c r="RI54" s="386"/>
      <c r="RJ54" s="386"/>
      <c r="RK54" s="386"/>
      <c r="RL54" s="386"/>
      <c r="RM54" s="386"/>
      <c r="RN54" s="386"/>
      <c r="RO54" s="386"/>
      <c r="RP54" s="386"/>
      <c r="RQ54" s="386"/>
      <c r="RR54" s="386"/>
      <c r="RS54" s="386"/>
      <c r="RT54" s="386"/>
      <c r="RU54" s="386"/>
      <c r="RV54" s="386"/>
      <c r="RW54" s="386"/>
      <c r="RX54" s="386"/>
      <c r="RY54" s="386"/>
      <c r="RZ54" s="386"/>
      <c r="SA54" s="386"/>
      <c r="SB54" s="386"/>
      <c r="SC54" s="386"/>
      <c r="SD54" s="386"/>
      <c r="SE54" s="386"/>
      <c r="SF54" s="386"/>
      <c r="SG54" s="386"/>
      <c r="SH54" s="386"/>
      <c r="SI54" s="386"/>
      <c r="SJ54" s="386"/>
      <c r="SK54" s="386"/>
      <c r="SL54" s="386"/>
      <c r="SM54" s="386"/>
      <c r="SN54" s="386"/>
      <c r="SO54" s="386"/>
      <c r="SP54" s="386"/>
      <c r="SQ54" s="386"/>
      <c r="SR54" s="386"/>
      <c r="SS54" s="386"/>
      <c r="ST54" s="386"/>
      <c r="SU54" s="386"/>
      <c r="SV54" s="386"/>
      <c r="SW54" s="386"/>
      <c r="SX54" s="386"/>
      <c r="SY54" s="386"/>
      <c r="SZ54" s="386"/>
      <c r="TA54" s="386"/>
      <c r="TB54" s="386"/>
      <c r="TC54" s="386"/>
      <c r="TD54" s="386"/>
      <c r="TE54" s="386"/>
      <c r="TF54" s="386"/>
      <c r="TG54" s="386"/>
      <c r="TH54" s="386"/>
      <c r="TI54" s="386"/>
      <c r="TJ54" s="386"/>
      <c r="TK54" s="386"/>
      <c r="TL54" s="386"/>
      <c r="TM54" s="386"/>
      <c r="TN54" s="386"/>
      <c r="TO54" s="386"/>
      <c r="TP54" s="386"/>
      <c r="TQ54" s="386"/>
      <c r="TR54" s="386"/>
      <c r="TS54" s="386"/>
      <c r="TT54" s="386"/>
      <c r="TU54" s="386"/>
      <c r="TV54" s="386"/>
      <c r="TW54" s="386"/>
      <c r="TX54" s="386"/>
      <c r="TY54" s="386"/>
      <c r="TZ54" s="386"/>
      <c r="UA54" s="386"/>
      <c r="UB54" s="386"/>
      <c r="UC54" s="386"/>
      <c r="UD54" s="386"/>
      <c r="UE54" s="386"/>
      <c r="UF54" s="386"/>
      <c r="UG54" s="386"/>
      <c r="UH54" s="386"/>
      <c r="UI54" s="386"/>
      <c r="UJ54" s="386"/>
      <c r="UK54" s="386"/>
      <c r="UL54" s="386"/>
      <c r="UM54" s="386"/>
      <c r="UN54" s="386"/>
      <c r="UO54" s="386"/>
      <c r="UP54" s="386"/>
      <c r="UQ54" s="386"/>
      <c r="UR54" s="386"/>
      <c r="US54" s="386"/>
      <c r="UT54" s="386"/>
      <c r="UU54" s="386"/>
      <c r="UV54" s="386"/>
      <c r="UW54" s="386"/>
      <c r="UX54" s="386"/>
      <c r="UY54" s="386"/>
      <c r="UZ54" s="386"/>
      <c r="VA54" s="386"/>
      <c r="VB54" s="386"/>
      <c r="VC54" s="386"/>
      <c r="VD54" s="386"/>
      <c r="VE54" s="386"/>
      <c r="VF54" s="386"/>
      <c r="VG54" s="386"/>
      <c r="VH54" s="386"/>
      <c r="VI54" s="386"/>
      <c r="VJ54" s="386"/>
      <c r="VK54" s="386"/>
      <c r="VL54" s="386"/>
      <c r="VM54" s="386"/>
      <c r="VN54" s="386"/>
      <c r="VO54" s="386"/>
      <c r="VP54" s="386"/>
      <c r="VQ54" s="386"/>
      <c r="VR54" s="386"/>
      <c r="VS54" s="386"/>
      <c r="VT54" s="386"/>
      <c r="VU54" s="386"/>
      <c r="VV54" s="386"/>
      <c r="VW54" s="386"/>
      <c r="VX54" s="386"/>
      <c r="VY54" s="386"/>
      <c r="VZ54" s="386"/>
      <c r="WA54" s="386"/>
      <c r="WB54" s="386"/>
      <c r="WC54" s="386"/>
      <c r="WD54" s="386"/>
    </row>
    <row r="55" spans="1:602" s="414" customFormat="1" ht="18.75" customHeight="1" x14ac:dyDescent="0.2">
      <c r="A55" s="435" t="s">
        <v>422</v>
      </c>
      <c r="B55" s="469" t="s">
        <v>505</v>
      </c>
      <c r="C55" s="434" t="s">
        <v>35</v>
      </c>
      <c r="D55" s="434">
        <v>135</v>
      </c>
      <c r="E55" s="434">
        <v>1.99</v>
      </c>
      <c r="F55" s="437">
        <f t="shared" si="0"/>
        <v>268.64999999999998</v>
      </c>
      <c r="G55" s="434">
        <v>135</v>
      </c>
      <c r="H55" s="434">
        <v>268.64999999999998</v>
      </c>
      <c r="I55" s="422">
        <f>IF(F55=0,0,H55/F55)</f>
        <v>1</v>
      </c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386"/>
      <c r="AM55" s="386"/>
      <c r="AN55" s="386"/>
      <c r="AO55" s="386"/>
      <c r="AP55" s="386"/>
      <c r="AQ55" s="386"/>
      <c r="AR55" s="386"/>
      <c r="AS55" s="386"/>
      <c r="AT55" s="386"/>
      <c r="AU55" s="386"/>
      <c r="AV55" s="386"/>
      <c r="AW55" s="386"/>
      <c r="AX55" s="386"/>
      <c r="AY55" s="386"/>
      <c r="AZ55" s="386"/>
      <c r="BA55" s="386"/>
      <c r="BB55" s="386"/>
      <c r="BC55" s="386"/>
      <c r="BD55" s="386"/>
      <c r="BE55" s="386"/>
      <c r="BF55" s="386"/>
      <c r="BG55" s="386"/>
      <c r="BH55" s="386"/>
      <c r="BI55" s="386"/>
      <c r="BJ55" s="386"/>
      <c r="BK55" s="386"/>
      <c r="BL55" s="386"/>
      <c r="BM55" s="386"/>
      <c r="BN55" s="386"/>
      <c r="BO55" s="386"/>
      <c r="BP55" s="386"/>
      <c r="BQ55" s="386"/>
      <c r="BR55" s="386"/>
      <c r="BS55" s="386"/>
      <c r="BT55" s="386"/>
      <c r="BU55" s="386"/>
      <c r="BV55" s="386"/>
      <c r="BW55" s="386"/>
      <c r="BX55" s="386"/>
      <c r="BY55" s="386"/>
      <c r="BZ55" s="386"/>
      <c r="CA55" s="386"/>
      <c r="CB55" s="386"/>
      <c r="CC55" s="386"/>
      <c r="CD55" s="386"/>
      <c r="CE55" s="386"/>
      <c r="CF55" s="386"/>
      <c r="CG55" s="386"/>
      <c r="CH55" s="386"/>
      <c r="CI55" s="386"/>
      <c r="CJ55" s="386"/>
      <c r="CK55" s="386"/>
      <c r="CL55" s="386"/>
      <c r="CM55" s="386"/>
      <c r="CN55" s="386"/>
      <c r="CO55" s="386"/>
      <c r="CP55" s="386"/>
      <c r="CQ55" s="386"/>
      <c r="CR55" s="386"/>
      <c r="CS55" s="386"/>
      <c r="CT55" s="386"/>
      <c r="CU55" s="386"/>
      <c r="CV55" s="386"/>
      <c r="CW55" s="386"/>
      <c r="CX55" s="386"/>
      <c r="CY55" s="386"/>
      <c r="CZ55" s="386"/>
      <c r="DA55" s="386"/>
      <c r="DB55" s="386"/>
      <c r="DC55" s="386"/>
      <c r="DD55" s="386"/>
      <c r="DE55" s="386"/>
      <c r="DF55" s="386"/>
      <c r="DG55" s="386"/>
      <c r="DH55" s="386"/>
      <c r="DI55" s="386"/>
      <c r="DJ55" s="386"/>
      <c r="DK55" s="386"/>
      <c r="DL55" s="386"/>
      <c r="DM55" s="386"/>
      <c r="DN55" s="386"/>
      <c r="DO55" s="386"/>
      <c r="DP55" s="386"/>
      <c r="DQ55" s="386"/>
      <c r="DR55" s="386"/>
      <c r="DS55" s="386"/>
      <c r="DT55" s="386"/>
      <c r="DU55" s="386"/>
      <c r="DV55" s="386"/>
      <c r="DW55" s="386"/>
      <c r="DX55" s="386"/>
      <c r="DY55" s="386"/>
      <c r="DZ55" s="386"/>
      <c r="EA55" s="386"/>
      <c r="EB55" s="386"/>
      <c r="EC55" s="386"/>
      <c r="ED55" s="386"/>
      <c r="EE55" s="386"/>
      <c r="EF55" s="386"/>
      <c r="EG55" s="386"/>
      <c r="EH55" s="386"/>
      <c r="EI55" s="386"/>
      <c r="EJ55" s="386"/>
      <c r="EK55" s="386"/>
      <c r="EL55" s="386"/>
      <c r="EM55" s="386"/>
      <c r="EN55" s="386"/>
      <c r="EO55" s="386"/>
      <c r="EP55" s="386"/>
      <c r="EQ55" s="386"/>
      <c r="ER55" s="386"/>
      <c r="ES55" s="386"/>
      <c r="ET55" s="386"/>
      <c r="EU55" s="386"/>
      <c r="EV55" s="386"/>
      <c r="EW55" s="386"/>
      <c r="EX55" s="386"/>
      <c r="EY55" s="386"/>
      <c r="EZ55" s="386"/>
      <c r="FA55" s="386"/>
      <c r="FB55" s="386"/>
      <c r="FC55" s="386"/>
      <c r="FD55" s="386"/>
      <c r="FE55" s="386"/>
      <c r="FF55" s="386"/>
      <c r="FG55" s="386"/>
      <c r="FH55" s="386"/>
      <c r="FI55" s="386"/>
      <c r="FJ55" s="386"/>
      <c r="FK55" s="386"/>
      <c r="FL55" s="386"/>
      <c r="FM55" s="386"/>
      <c r="FN55" s="386"/>
      <c r="FO55" s="386"/>
      <c r="FP55" s="386"/>
      <c r="FQ55" s="386"/>
      <c r="FR55" s="386"/>
      <c r="FS55" s="386"/>
      <c r="FT55" s="386"/>
      <c r="FU55" s="386"/>
      <c r="FV55" s="386"/>
      <c r="FW55" s="386"/>
      <c r="FX55" s="386"/>
      <c r="FY55" s="386"/>
      <c r="FZ55" s="386"/>
      <c r="GA55" s="386"/>
      <c r="GB55" s="386"/>
      <c r="GC55" s="386"/>
      <c r="GD55" s="386"/>
      <c r="GE55" s="386"/>
      <c r="GF55" s="386"/>
      <c r="GG55" s="386"/>
      <c r="GH55" s="386"/>
      <c r="GI55" s="386"/>
      <c r="GJ55" s="386"/>
      <c r="GK55" s="386"/>
      <c r="GL55" s="386"/>
      <c r="GM55" s="386"/>
      <c r="GN55" s="386"/>
      <c r="GO55" s="386"/>
      <c r="GP55" s="386"/>
      <c r="GQ55" s="386"/>
      <c r="GR55" s="386"/>
      <c r="GS55" s="386"/>
      <c r="GT55" s="386"/>
      <c r="GU55" s="386"/>
      <c r="GV55" s="386"/>
      <c r="GW55" s="386"/>
      <c r="GX55" s="386"/>
      <c r="GY55" s="386"/>
      <c r="GZ55" s="386"/>
      <c r="HA55" s="386"/>
      <c r="HB55" s="386"/>
      <c r="HC55" s="386"/>
      <c r="HD55" s="386"/>
      <c r="HE55" s="386"/>
      <c r="HF55" s="386"/>
      <c r="HG55" s="386"/>
      <c r="HH55" s="386"/>
      <c r="HI55" s="386"/>
      <c r="HJ55" s="386"/>
      <c r="HK55" s="386"/>
      <c r="HL55" s="386"/>
      <c r="HM55" s="386"/>
      <c r="HN55" s="386"/>
      <c r="HO55" s="386"/>
      <c r="HP55" s="386"/>
      <c r="HQ55" s="386"/>
      <c r="HR55" s="386"/>
      <c r="HS55" s="386"/>
      <c r="HT55" s="386"/>
      <c r="HU55" s="386"/>
      <c r="HV55" s="386"/>
      <c r="HW55" s="386"/>
      <c r="HX55" s="386"/>
      <c r="HY55" s="386"/>
      <c r="HZ55" s="386"/>
      <c r="IA55" s="386"/>
      <c r="IB55" s="386"/>
      <c r="IC55" s="386"/>
      <c r="ID55" s="386"/>
      <c r="IE55" s="386"/>
      <c r="IF55" s="386"/>
      <c r="IG55" s="386"/>
      <c r="IH55" s="386"/>
      <c r="II55" s="386"/>
      <c r="IJ55" s="386"/>
      <c r="IK55" s="386"/>
      <c r="IL55" s="386"/>
      <c r="IM55" s="386"/>
      <c r="IN55" s="386"/>
      <c r="IO55" s="386"/>
      <c r="IP55" s="386"/>
      <c r="IQ55" s="386"/>
      <c r="IR55" s="386"/>
      <c r="IS55" s="386"/>
      <c r="IT55" s="386"/>
      <c r="IU55" s="386"/>
      <c r="IV55" s="386"/>
      <c r="IW55" s="386"/>
      <c r="IX55" s="386"/>
      <c r="IY55" s="386"/>
      <c r="IZ55" s="386"/>
      <c r="JA55" s="386"/>
      <c r="JB55" s="386"/>
      <c r="JC55" s="386"/>
      <c r="JD55" s="386"/>
      <c r="JE55" s="386"/>
      <c r="JF55" s="386"/>
      <c r="JG55" s="386"/>
      <c r="JH55" s="386"/>
      <c r="JI55" s="386"/>
      <c r="JJ55" s="386"/>
      <c r="JK55" s="386"/>
      <c r="JL55" s="386"/>
      <c r="JM55" s="386"/>
      <c r="JN55" s="386"/>
      <c r="JO55" s="386"/>
      <c r="JP55" s="386"/>
      <c r="JQ55" s="386"/>
      <c r="JR55" s="386"/>
      <c r="JS55" s="386"/>
      <c r="JT55" s="386"/>
      <c r="JU55" s="386"/>
      <c r="JV55" s="386"/>
      <c r="JW55" s="386"/>
      <c r="JX55" s="386"/>
      <c r="JY55" s="386"/>
      <c r="JZ55" s="386"/>
      <c r="KA55" s="386"/>
      <c r="KB55" s="386"/>
      <c r="KC55" s="386"/>
      <c r="KD55" s="386"/>
      <c r="KE55" s="386"/>
      <c r="KF55" s="386"/>
      <c r="KG55" s="386"/>
      <c r="KH55" s="386"/>
      <c r="KI55" s="386"/>
      <c r="KJ55" s="386"/>
      <c r="KK55" s="386"/>
      <c r="KL55" s="386"/>
      <c r="KM55" s="386"/>
      <c r="KN55" s="386"/>
      <c r="KO55" s="386"/>
      <c r="KP55" s="386"/>
      <c r="KQ55" s="386"/>
      <c r="KR55" s="386"/>
      <c r="KS55" s="386"/>
      <c r="KT55" s="386"/>
      <c r="KU55" s="386"/>
      <c r="KV55" s="386"/>
      <c r="KW55" s="386"/>
      <c r="KX55" s="386"/>
      <c r="KY55" s="386"/>
      <c r="KZ55" s="386"/>
      <c r="LA55" s="386"/>
      <c r="LB55" s="386"/>
      <c r="LC55" s="386"/>
      <c r="LD55" s="386"/>
      <c r="LE55" s="386"/>
      <c r="LF55" s="386"/>
      <c r="LG55" s="386"/>
      <c r="LH55" s="386"/>
      <c r="LI55" s="386"/>
      <c r="LJ55" s="386"/>
      <c r="LK55" s="386"/>
      <c r="LL55" s="386"/>
      <c r="LM55" s="386"/>
      <c r="LN55" s="386"/>
      <c r="LO55" s="386"/>
      <c r="LP55" s="386"/>
      <c r="LQ55" s="386"/>
      <c r="LR55" s="386"/>
      <c r="LS55" s="386"/>
      <c r="LT55" s="386"/>
      <c r="LU55" s="386"/>
      <c r="LV55" s="386"/>
      <c r="LW55" s="386"/>
      <c r="LX55" s="386"/>
      <c r="LY55" s="386"/>
      <c r="LZ55" s="386"/>
      <c r="MA55" s="386"/>
      <c r="MB55" s="386"/>
      <c r="MC55" s="386"/>
      <c r="MD55" s="386"/>
      <c r="ME55" s="386"/>
      <c r="MF55" s="386"/>
      <c r="MG55" s="386"/>
      <c r="MH55" s="386"/>
      <c r="MI55" s="386"/>
      <c r="MJ55" s="386"/>
      <c r="MK55" s="386"/>
      <c r="ML55" s="386"/>
      <c r="MM55" s="386"/>
      <c r="MN55" s="386"/>
      <c r="MO55" s="386"/>
      <c r="MP55" s="386"/>
      <c r="MQ55" s="386"/>
      <c r="MR55" s="386"/>
      <c r="MS55" s="386"/>
      <c r="MT55" s="386"/>
      <c r="MU55" s="386"/>
      <c r="MV55" s="386"/>
      <c r="MW55" s="386"/>
      <c r="MX55" s="386"/>
      <c r="MY55" s="386"/>
      <c r="MZ55" s="386"/>
      <c r="NA55" s="386"/>
      <c r="NB55" s="386"/>
      <c r="NC55" s="386"/>
      <c r="ND55" s="386"/>
      <c r="NE55" s="386"/>
      <c r="NF55" s="386"/>
      <c r="NG55" s="386"/>
      <c r="NH55" s="386"/>
      <c r="NI55" s="386"/>
      <c r="NJ55" s="386"/>
      <c r="NK55" s="386"/>
      <c r="NL55" s="386"/>
      <c r="NM55" s="386"/>
      <c r="NN55" s="386"/>
      <c r="NO55" s="386"/>
      <c r="NP55" s="386"/>
      <c r="NQ55" s="386"/>
      <c r="NR55" s="386"/>
      <c r="NS55" s="386"/>
      <c r="NT55" s="386"/>
      <c r="NU55" s="386"/>
      <c r="NV55" s="386"/>
      <c r="NW55" s="386"/>
      <c r="NX55" s="386"/>
      <c r="NY55" s="386"/>
      <c r="NZ55" s="386"/>
      <c r="OA55" s="386"/>
      <c r="OB55" s="386"/>
      <c r="OC55" s="386"/>
      <c r="OD55" s="386"/>
      <c r="OE55" s="386"/>
      <c r="OF55" s="386"/>
      <c r="OG55" s="386"/>
      <c r="OH55" s="386"/>
      <c r="OI55" s="386"/>
      <c r="OJ55" s="386"/>
      <c r="OK55" s="386"/>
      <c r="OL55" s="386"/>
      <c r="OM55" s="386"/>
      <c r="ON55" s="386"/>
      <c r="OO55" s="386"/>
      <c r="OP55" s="386"/>
      <c r="OQ55" s="386"/>
      <c r="OR55" s="386"/>
      <c r="OS55" s="386"/>
      <c r="OT55" s="386"/>
      <c r="OU55" s="386"/>
      <c r="OV55" s="386"/>
      <c r="OW55" s="386"/>
      <c r="OX55" s="386"/>
      <c r="OY55" s="386"/>
      <c r="OZ55" s="386"/>
      <c r="PA55" s="386"/>
      <c r="PB55" s="386"/>
      <c r="PC55" s="386"/>
      <c r="PD55" s="386"/>
      <c r="PE55" s="386"/>
      <c r="PF55" s="386"/>
      <c r="PG55" s="386"/>
      <c r="PH55" s="386"/>
      <c r="PI55" s="386"/>
      <c r="PJ55" s="386"/>
      <c r="PK55" s="386"/>
      <c r="PL55" s="386"/>
      <c r="PM55" s="386"/>
      <c r="PN55" s="386"/>
      <c r="PO55" s="386"/>
      <c r="PP55" s="386"/>
      <c r="PQ55" s="386"/>
      <c r="PR55" s="386"/>
      <c r="PS55" s="386"/>
      <c r="PT55" s="386"/>
      <c r="PU55" s="386"/>
      <c r="PV55" s="386"/>
      <c r="PW55" s="386"/>
      <c r="PX55" s="386"/>
      <c r="PY55" s="386"/>
      <c r="PZ55" s="386"/>
      <c r="QA55" s="386"/>
      <c r="QB55" s="386"/>
      <c r="QC55" s="386"/>
      <c r="QD55" s="386"/>
      <c r="QE55" s="386"/>
      <c r="QF55" s="386"/>
      <c r="QG55" s="386"/>
      <c r="QH55" s="386"/>
      <c r="QI55" s="386"/>
      <c r="QJ55" s="386"/>
      <c r="QK55" s="386"/>
      <c r="QL55" s="386"/>
      <c r="QM55" s="386"/>
      <c r="QN55" s="386"/>
      <c r="QO55" s="386"/>
      <c r="QP55" s="386"/>
      <c r="QQ55" s="386"/>
      <c r="QR55" s="386"/>
      <c r="QS55" s="386"/>
      <c r="QT55" s="386"/>
      <c r="QU55" s="386"/>
      <c r="QV55" s="386"/>
      <c r="QW55" s="386"/>
      <c r="QX55" s="386"/>
      <c r="QY55" s="386"/>
      <c r="QZ55" s="386"/>
      <c r="RA55" s="386"/>
      <c r="RB55" s="386"/>
      <c r="RC55" s="386"/>
      <c r="RD55" s="386"/>
      <c r="RE55" s="386"/>
      <c r="RF55" s="386"/>
      <c r="RG55" s="386"/>
      <c r="RH55" s="386"/>
      <c r="RI55" s="386"/>
      <c r="RJ55" s="386"/>
      <c r="RK55" s="386"/>
      <c r="RL55" s="386"/>
      <c r="RM55" s="386"/>
      <c r="RN55" s="386"/>
      <c r="RO55" s="386"/>
      <c r="RP55" s="386"/>
      <c r="RQ55" s="386"/>
      <c r="RR55" s="386"/>
      <c r="RS55" s="386"/>
      <c r="RT55" s="386"/>
      <c r="RU55" s="386"/>
      <c r="RV55" s="386"/>
      <c r="RW55" s="386"/>
      <c r="RX55" s="386"/>
      <c r="RY55" s="386"/>
      <c r="RZ55" s="386"/>
      <c r="SA55" s="386"/>
      <c r="SB55" s="386"/>
      <c r="SC55" s="386"/>
      <c r="SD55" s="386"/>
      <c r="SE55" s="386"/>
      <c r="SF55" s="386"/>
      <c r="SG55" s="386"/>
      <c r="SH55" s="386"/>
      <c r="SI55" s="386"/>
      <c r="SJ55" s="386"/>
      <c r="SK55" s="386"/>
      <c r="SL55" s="386"/>
      <c r="SM55" s="386"/>
      <c r="SN55" s="386"/>
      <c r="SO55" s="386"/>
      <c r="SP55" s="386"/>
      <c r="SQ55" s="386"/>
      <c r="SR55" s="386"/>
      <c r="SS55" s="386"/>
      <c r="ST55" s="386"/>
      <c r="SU55" s="386"/>
      <c r="SV55" s="386"/>
      <c r="SW55" s="386"/>
      <c r="SX55" s="386"/>
      <c r="SY55" s="386"/>
      <c r="SZ55" s="386"/>
      <c r="TA55" s="386"/>
      <c r="TB55" s="386"/>
      <c r="TC55" s="386"/>
      <c r="TD55" s="386"/>
      <c r="TE55" s="386"/>
      <c r="TF55" s="386"/>
      <c r="TG55" s="386"/>
      <c r="TH55" s="386"/>
      <c r="TI55" s="386"/>
      <c r="TJ55" s="386"/>
      <c r="TK55" s="386"/>
      <c r="TL55" s="386"/>
      <c r="TM55" s="386"/>
      <c r="TN55" s="386"/>
      <c r="TO55" s="386"/>
      <c r="TP55" s="386"/>
      <c r="TQ55" s="386"/>
      <c r="TR55" s="386"/>
      <c r="TS55" s="386"/>
      <c r="TT55" s="386"/>
      <c r="TU55" s="386"/>
      <c r="TV55" s="386"/>
      <c r="TW55" s="386"/>
      <c r="TX55" s="386"/>
      <c r="TY55" s="386"/>
      <c r="TZ55" s="386"/>
      <c r="UA55" s="386"/>
      <c r="UB55" s="386"/>
      <c r="UC55" s="386"/>
      <c r="UD55" s="386"/>
      <c r="UE55" s="386"/>
      <c r="UF55" s="386"/>
      <c r="UG55" s="386"/>
      <c r="UH55" s="386"/>
      <c r="UI55" s="386"/>
      <c r="UJ55" s="386"/>
      <c r="UK55" s="386"/>
      <c r="UL55" s="386"/>
      <c r="UM55" s="386"/>
      <c r="UN55" s="386"/>
      <c r="UO55" s="386"/>
      <c r="UP55" s="386"/>
      <c r="UQ55" s="386"/>
      <c r="UR55" s="386"/>
      <c r="US55" s="386"/>
      <c r="UT55" s="386"/>
      <c r="UU55" s="386"/>
      <c r="UV55" s="386"/>
      <c r="UW55" s="386"/>
      <c r="UX55" s="386"/>
      <c r="UY55" s="386"/>
      <c r="UZ55" s="386"/>
      <c r="VA55" s="386"/>
      <c r="VB55" s="386"/>
      <c r="VC55" s="386"/>
      <c r="VD55" s="386"/>
      <c r="VE55" s="386"/>
      <c r="VF55" s="386"/>
      <c r="VG55" s="386"/>
      <c r="VH55" s="386"/>
      <c r="VI55" s="386"/>
      <c r="VJ55" s="386"/>
      <c r="VK55" s="386"/>
      <c r="VL55" s="386"/>
      <c r="VM55" s="386"/>
      <c r="VN55" s="386"/>
      <c r="VO55" s="386"/>
      <c r="VP55" s="386"/>
      <c r="VQ55" s="386"/>
      <c r="VR55" s="386"/>
      <c r="VS55" s="386"/>
      <c r="VT55" s="386"/>
      <c r="VU55" s="386"/>
      <c r="VV55" s="386"/>
      <c r="VW55" s="386"/>
      <c r="VX55" s="386"/>
      <c r="VY55" s="386"/>
      <c r="VZ55" s="386"/>
      <c r="WA55" s="386"/>
      <c r="WB55" s="386"/>
      <c r="WC55" s="386"/>
      <c r="WD55" s="386"/>
    </row>
    <row r="56" spans="1:602" s="424" customFormat="1" ht="24" customHeight="1" x14ac:dyDescent="0.2">
      <c r="A56" s="435" t="s">
        <v>506</v>
      </c>
      <c r="B56" s="469" t="s">
        <v>507</v>
      </c>
      <c r="C56" s="434" t="s">
        <v>35</v>
      </c>
      <c r="D56" s="434">
        <v>10</v>
      </c>
      <c r="E56" s="434">
        <v>17.59</v>
      </c>
      <c r="F56" s="437">
        <f t="shared" si="0"/>
        <v>175.9</v>
      </c>
      <c r="G56" s="434">
        <v>10</v>
      </c>
      <c r="H56" s="434">
        <v>175.9</v>
      </c>
      <c r="I56" s="422">
        <f>IF(F56=0,0,H56/F56)</f>
        <v>1</v>
      </c>
      <c r="J56" s="423"/>
      <c r="K56" s="423"/>
      <c r="L56" s="423"/>
      <c r="M56" s="423"/>
      <c r="N56" s="423"/>
      <c r="O56" s="423"/>
      <c r="P56" s="423"/>
      <c r="Q56" s="423"/>
      <c r="R56" s="423"/>
      <c r="S56" s="423"/>
      <c r="T56" s="423"/>
      <c r="U56" s="423"/>
      <c r="V56" s="423"/>
      <c r="W56" s="423"/>
      <c r="X56" s="423"/>
      <c r="Y56" s="423"/>
      <c r="Z56" s="423"/>
      <c r="AA56" s="423"/>
      <c r="AB56" s="423"/>
      <c r="AC56" s="423"/>
      <c r="AD56" s="423"/>
      <c r="AE56" s="423"/>
      <c r="AF56" s="423"/>
      <c r="AG56" s="423"/>
      <c r="AH56" s="423"/>
      <c r="AI56" s="423"/>
      <c r="AJ56" s="423"/>
      <c r="AK56" s="423"/>
      <c r="AL56" s="423"/>
      <c r="AM56" s="423"/>
      <c r="AN56" s="423"/>
      <c r="AO56" s="423"/>
      <c r="AP56" s="423"/>
      <c r="AQ56" s="423"/>
      <c r="AR56" s="423"/>
      <c r="AS56" s="423"/>
      <c r="AT56" s="423"/>
      <c r="AU56" s="423"/>
      <c r="AV56" s="423"/>
      <c r="AW56" s="423"/>
      <c r="AX56" s="423"/>
      <c r="AY56" s="423"/>
      <c r="AZ56" s="423"/>
      <c r="BA56" s="423"/>
      <c r="BB56" s="423"/>
      <c r="BC56" s="423"/>
      <c r="BD56" s="423"/>
      <c r="BE56" s="423"/>
      <c r="BF56" s="423"/>
      <c r="BG56" s="423"/>
      <c r="BH56" s="423"/>
      <c r="BI56" s="423"/>
      <c r="BJ56" s="423"/>
      <c r="BK56" s="423"/>
      <c r="BL56" s="423"/>
      <c r="BM56" s="423"/>
      <c r="BN56" s="423"/>
      <c r="BO56" s="423"/>
      <c r="BP56" s="423"/>
      <c r="BQ56" s="423"/>
      <c r="BR56" s="423"/>
      <c r="BS56" s="423"/>
      <c r="BT56" s="423"/>
      <c r="BU56" s="423"/>
      <c r="BV56" s="423"/>
      <c r="BW56" s="423"/>
      <c r="BX56" s="423"/>
      <c r="BY56" s="423"/>
      <c r="BZ56" s="423"/>
      <c r="CA56" s="423"/>
      <c r="CB56" s="423"/>
      <c r="CC56" s="423"/>
      <c r="CD56" s="423"/>
      <c r="CE56" s="423"/>
      <c r="CF56" s="423"/>
      <c r="CG56" s="423"/>
      <c r="CH56" s="423"/>
      <c r="CI56" s="423"/>
      <c r="CJ56" s="423"/>
      <c r="CK56" s="423"/>
      <c r="CL56" s="423"/>
      <c r="CM56" s="423"/>
      <c r="CN56" s="423"/>
      <c r="CO56" s="423"/>
      <c r="CP56" s="423"/>
      <c r="CQ56" s="423"/>
      <c r="CR56" s="423"/>
      <c r="CS56" s="423"/>
      <c r="CT56" s="423"/>
      <c r="CU56" s="423"/>
      <c r="CV56" s="423"/>
      <c r="CW56" s="423"/>
      <c r="CX56" s="423"/>
      <c r="CY56" s="423"/>
      <c r="CZ56" s="423"/>
      <c r="DA56" s="423"/>
      <c r="DB56" s="423"/>
      <c r="DC56" s="423"/>
      <c r="DD56" s="423"/>
      <c r="DE56" s="423"/>
      <c r="DF56" s="423"/>
      <c r="DG56" s="423"/>
      <c r="DH56" s="423"/>
      <c r="DI56" s="423"/>
      <c r="DJ56" s="423"/>
      <c r="DK56" s="423"/>
      <c r="DL56" s="423"/>
      <c r="DM56" s="423"/>
      <c r="DN56" s="423"/>
      <c r="DO56" s="423"/>
      <c r="DP56" s="423"/>
      <c r="DQ56" s="423"/>
      <c r="DR56" s="423"/>
      <c r="DS56" s="423"/>
      <c r="DT56" s="423"/>
      <c r="DU56" s="423"/>
      <c r="DV56" s="423"/>
      <c r="DW56" s="423"/>
      <c r="DX56" s="423"/>
      <c r="DY56" s="423"/>
      <c r="DZ56" s="423"/>
      <c r="EA56" s="423"/>
      <c r="EB56" s="423"/>
      <c r="EC56" s="423"/>
      <c r="ED56" s="423"/>
      <c r="EE56" s="423"/>
      <c r="EF56" s="423"/>
      <c r="EG56" s="423"/>
      <c r="EH56" s="423"/>
      <c r="EI56" s="423"/>
      <c r="EJ56" s="423"/>
      <c r="EK56" s="423"/>
      <c r="EL56" s="423"/>
      <c r="EM56" s="423"/>
      <c r="EN56" s="423"/>
      <c r="EO56" s="423"/>
      <c r="EP56" s="423"/>
      <c r="EQ56" s="423"/>
      <c r="ER56" s="423"/>
      <c r="ES56" s="423"/>
      <c r="ET56" s="423"/>
      <c r="EU56" s="423"/>
      <c r="EV56" s="423"/>
      <c r="EW56" s="423"/>
      <c r="EX56" s="423"/>
      <c r="EY56" s="423"/>
      <c r="EZ56" s="423"/>
      <c r="FA56" s="423"/>
      <c r="FB56" s="423"/>
      <c r="FC56" s="423"/>
      <c r="FD56" s="423"/>
      <c r="FE56" s="423"/>
      <c r="FF56" s="423"/>
      <c r="FG56" s="423"/>
      <c r="FH56" s="423"/>
      <c r="FI56" s="423"/>
      <c r="FJ56" s="423"/>
      <c r="FK56" s="423"/>
      <c r="FL56" s="423"/>
      <c r="FM56" s="423"/>
      <c r="FN56" s="423"/>
      <c r="FO56" s="423"/>
      <c r="FP56" s="423"/>
      <c r="FQ56" s="423"/>
      <c r="FR56" s="423"/>
      <c r="FS56" s="423"/>
      <c r="FT56" s="423"/>
      <c r="FU56" s="423"/>
      <c r="FV56" s="423"/>
      <c r="FW56" s="423"/>
      <c r="FX56" s="423"/>
      <c r="FY56" s="423"/>
      <c r="FZ56" s="423"/>
      <c r="GA56" s="423"/>
      <c r="GB56" s="423"/>
      <c r="GC56" s="423"/>
      <c r="GD56" s="423"/>
      <c r="GE56" s="423"/>
      <c r="GF56" s="423"/>
      <c r="GG56" s="423"/>
      <c r="GH56" s="423"/>
      <c r="GI56" s="423"/>
      <c r="GJ56" s="423"/>
      <c r="GK56" s="423"/>
      <c r="GL56" s="423"/>
      <c r="GM56" s="423"/>
      <c r="GN56" s="423"/>
      <c r="GO56" s="423"/>
      <c r="GP56" s="423"/>
      <c r="GQ56" s="423"/>
      <c r="GR56" s="423"/>
      <c r="GS56" s="423"/>
      <c r="GT56" s="423"/>
      <c r="GU56" s="423"/>
      <c r="GV56" s="423"/>
      <c r="GW56" s="423"/>
      <c r="GX56" s="423"/>
      <c r="GY56" s="423"/>
      <c r="GZ56" s="423"/>
      <c r="HA56" s="423"/>
      <c r="HB56" s="423"/>
      <c r="HC56" s="423"/>
      <c r="HD56" s="423"/>
      <c r="HE56" s="423"/>
      <c r="HF56" s="423"/>
      <c r="HG56" s="423"/>
      <c r="HH56" s="423"/>
      <c r="HI56" s="423"/>
      <c r="HJ56" s="423"/>
      <c r="HK56" s="423"/>
      <c r="HL56" s="423"/>
      <c r="HM56" s="423"/>
      <c r="HN56" s="423"/>
      <c r="HO56" s="423"/>
      <c r="HP56" s="423"/>
      <c r="HQ56" s="423"/>
      <c r="HR56" s="423"/>
      <c r="HS56" s="423"/>
      <c r="HT56" s="423"/>
      <c r="HU56" s="423"/>
      <c r="HV56" s="423"/>
      <c r="HW56" s="423"/>
      <c r="HX56" s="423"/>
      <c r="HY56" s="423"/>
      <c r="HZ56" s="423"/>
      <c r="IA56" s="423"/>
      <c r="IB56" s="423"/>
      <c r="IC56" s="423"/>
      <c r="ID56" s="423"/>
      <c r="IE56" s="423"/>
      <c r="IF56" s="423"/>
      <c r="IG56" s="423"/>
      <c r="IH56" s="423"/>
      <c r="II56" s="423"/>
      <c r="IJ56" s="423"/>
      <c r="IK56" s="423"/>
      <c r="IL56" s="423"/>
      <c r="IM56" s="423"/>
      <c r="IN56" s="423"/>
      <c r="IO56" s="423"/>
      <c r="IP56" s="423"/>
      <c r="IQ56" s="423"/>
      <c r="IR56" s="423"/>
      <c r="IS56" s="423"/>
      <c r="IT56" s="423"/>
      <c r="IU56" s="423"/>
      <c r="IV56" s="423"/>
      <c r="IW56" s="423"/>
      <c r="IX56" s="423"/>
      <c r="IY56" s="423"/>
      <c r="IZ56" s="423"/>
      <c r="JA56" s="423"/>
      <c r="JB56" s="423"/>
      <c r="JC56" s="423"/>
      <c r="JD56" s="423"/>
      <c r="JE56" s="423"/>
      <c r="JF56" s="423"/>
      <c r="JG56" s="423"/>
      <c r="JH56" s="423"/>
      <c r="JI56" s="423"/>
      <c r="JJ56" s="423"/>
      <c r="JK56" s="423"/>
      <c r="JL56" s="423"/>
      <c r="JM56" s="423"/>
      <c r="JN56" s="423"/>
      <c r="JO56" s="423"/>
      <c r="JP56" s="423"/>
      <c r="JQ56" s="423"/>
      <c r="JR56" s="423"/>
      <c r="JS56" s="423"/>
      <c r="JT56" s="423"/>
      <c r="JU56" s="423"/>
      <c r="JV56" s="423"/>
      <c r="JW56" s="423"/>
      <c r="JX56" s="423"/>
      <c r="JY56" s="423"/>
      <c r="JZ56" s="423"/>
      <c r="KA56" s="423"/>
      <c r="KB56" s="423"/>
      <c r="KC56" s="423"/>
      <c r="KD56" s="423"/>
      <c r="KE56" s="423"/>
      <c r="KF56" s="423"/>
      <c r="KG56" s="423"/>
      <c r="KH56" s="423"/>
      <c r="KI56" s="423"/>
      <c r="KJ56" s="423"/>
      <c r="KK56" s="423"/>
      <c r="KL56" s="423"/>
      <c r="KM56" s="423"/>
      <c r="KN56" s="423"/>
      <c r="KO56" s="423"/>
      <c r="KP56" s="423"/>
      <c r="KQ56" s="423"/>
      <c r="KR56" s="423"/>
      <c r="KS56" s="423"/>
      <c r="KT56" s="423"/>
      <c r="KU56" s="423"/>
      <c r="KV56" s="423"/>
      <c r="KW56" s="423"/>
      <c r="KX56" s="423"/>
      <c r="KY56" s="423"/>
      <c r="KZ56" s="423"/>
      <c r="LA56" s="423"/>
      <c r="LB56" s="423"/>
      <c r="LC56" s="423"/>
      <c r="LD56" s="423"/>
      <c r="LE56" s="423"/>
      <c r="LF56" s="423"/>
      <c r="LG56" s="423"/>
      <c r="LH56" s="423"/>
      <c r="LI56" s="423"/>
      <c r="LJ56" s="423"/>
      <c r="LK56" s="423"/>
      <c r="LL56" s="423"/>
      <c r="LM56" s="423"/>
      <c r="LN56" s="423"/>
      <c r="LO56" s="423"/>
      <c r="LP56" s="423"/>
      <c r="LQ56" s="423"/>
      <c r="LR56" s="423"/>
      <c r="LS56" s="423"/>
      <c r="LT56" s="423"/>
      <c r="LU56" s="423"/>
      <c r="LV56" s="423"/>
      <c r="LW56" s="423"/>
      <c r="LX56" s="423"/>
      <c r="LY56" s="423"/>
      <c r="LZ56" s="423"/>
      <c r="MA56" s="423"/>
      <c r="MB56" s="423"/>
      <c r="MC56" s="423"/>
      <c r="MD56" s="423"/>
      <c r="ME56" s="423"/>
      <c r="MF56" s="423"/>
      <c r="MG56" s="423"/>
      <c r="MH56" s="423"/>
      <c r="MI56" s="423"/>
      <c r="MJ56" s="423"/>
      <c r="MK56" s="423"/>
      <c r="ML56" s="423"/>
      <c r="MM56" s="423"/>
      <c r="MN56" s="423"/>
      <c r="MO56" s="423"/>
      <c r="MP56" s="423"/>
      <c r="MQ56" s="423"/>
      <c r="MR56" s="423"/>
      <c r="MS56" s="423"/>
      <c r="MT56" s="423"/>
      <c r="MU56" s="423"/>
      <c r="MV56" s="423"/>
      <c r="MW56" s="423"/>
      <c r="MX56" s="423"/>
      <c r="MY56" s="423"/>
      <c r="MZ56" s="423"/>
      <c r="NA56" s="423"/>
      <c r="NB56" s="423"/>
      <c r="NC56" s="423"/>
      <c r="ND56" s="423"/>
      <c r="NE56" s="423"/>
      <c r="NF56" s="423"/>
      <c r="NG56" s="423"/>
      <c r="NH56" s="423"/>
      <c r="NI56" s="423"/>
      <c r="NJ56" s="423"/>
      <c r="NK56" s="423"/>
      <c r="NL56" s="423"/>
      <c r="NM56" s="423"/>
      <c r="NN56" s="423"/>
      <c r="NO56" s="423"/>
      <c r="NP56" s="423"/>
      <c r="NQ56" s="423"/>
      <c r="NR56" s="423"/>
      <c r="NS56" s="423"/>
      <c r="NT56" s="423"/>
      <c r="NU56" s="423"/>
      <c r="NV56" s="423"/>
      <c r="NW56" s="423"/>
      <c r="NX56" s="423"/>
      <c r="NY56" s="423"/>
      <c r="NZ56" s="423"/>
      <c r="OA56" s="423"/>
      <c r="OB56" s="423"/>
      <c r="OC56" s="423"/>
      <c r="OD56" s="423"/>
      <c r="OE56" s="423"/>
      <c r="OF56" s="423"/>
      <c r="OG56" s="423"/>
      <c r="OH56" s="423"/>
      <c r="OI56" s="423"/>
      <c r="OJ56" s="423"/>
      <c r="OK56" s="423"/>
      <c r="OL56" s="423"/>
      <c r="OM56" s="423"/>
      <c r="ON56" s="423"/>
      <c r="OO56" s="423"/>
      <c r="OP56" s="423"/>
      <c r="OQ56" s="423"/>
      <c r="OR56" s="423"/>
      <c r="OS56" s="423"/>
      <c r="OT56" s="423"/>
      <c r="OU56" s="423"/>
      <c r="OV56" s="423"/>
      <c r="OW56" s="423"/>
      <c r="OX56" s="423"/>
      <c r="OY56" s="423"/>
      <c r="OZ56" s="423"/>
      <c r="PA56" s="423"/>
      <c r="PB56" s="423"/>
      <c r="PC56" s="423"/>
      <c r="PD56" s="423"/>
      <c r="PE56" s="423"/>
      <c r="PF56" s="423"/>
      <c r="PG56" s="423"/>
      <c r="PH56" s="423"/>
      <c r="PI56" s="423"/>
      <c r="PJ56" s="423"/>
      <c r="PK56" s="423"/>
      <c r="PL56" s="423"/>
      <c r="PM56" s="423"/>
      <c r="PN56" s="423"/>
      <c r="PO56" s="423"/>
      <c r="PP56" s="423"/>
      <c r="PQ56" s="423"/>
      <c r="PR56" s="423"/>
      <c r="PS56" s="423"/>
      <c r="PT56" s="423"/>
      <c r="PU56" s="423"/>
      <c r="PV56" s="423"/>
      <c r="PW56" s="423"/>
      <c r="PX56" s="423"/>
      <c r="PY56" s="423"/>
      <c r="PZ56" s="423"/>
      <c r="QA56" s="423"/>
      <c r="QB56" s="423"/>
      <c r="QC56" s="423"/>
      <c r="QD56" s="423"/>
      <c r="QE56" s="423"/>
      <c r="QF56" s="423"/>
      <c r="QG56" s="423"/>
      <c r="QH56" s="423"/>
      <c r="QI56" s="423"/>
      <c r="QJ56" s="423"/>
      <c r="QK56" s="423"/>
      <c r="QL56" s="423"/>
      <c r="QM56" s="423"/>
      <c r="QN56" s="423"/>
      <c r="QO56" s="423"/>
      <c r="QP56" s="423"/>
      <c r="QQ56" s="423"/>
      <c r="QR56" s="423"/>
      <c r="QS56" s="423"/>
      <c r="QT56" s="423"/>
      <c r="QU56" s="423"/>
      <c r="QV56" s="423"/>
      <c r="QW56" s="423"/>
      <c r="QX56" s="423"/>
      <c r="QY56" s="423"/>
      <c r="QZ56" s="423"/>
      <c r="RA56" s="423"/>
      <c r="RB56" s="423"/>
      <c r="RC56" s="423"/>
      <c r="RD56" s="423"/>
      <c r="RE56" s="423"/>
      <c r="RF56" s="423"/>
      <c r="RG56" s="423"/>
      <c r="RH56" s="423"/>
      <c r="RI56" s="423"/>
      <c r="RJ56" s="423"/>
      <c r="RK56" s="423"/>
      <c r="RL56" s="423"/>
      <c r="RM56" s="423"/>
      <c r="RN56" s="423"/>
      <c r="RO56" s="423"/>
      <c r="RP56" s="423"/>
      <c r="RQ56" s="423"/>
      <c r="RR56" s="423"/>
      <c r="RS56" s="423"/>
      <c r="RT56" s="423"/>
      <c r="RU56" s="423"/>
      <c r="RV56" s="423"/>
      <c r="RW56" s="423"/>
      <c r="RX56" s="423"/>
      <c r="RY56" s="423"/>
      <c r="RZ56" s="423"/>
      <c r="SA56" s="423"/>
      <c r="SB56" s="423"/>
      <c r="SC56" s="423"/>
      <c r="SD56" s="423"/>
      <c r="SE56" s="423"/>
      <c r="SF56" s="423"/>
      <c r="SG56" s="423"/>
      <c r="SH56" s="423"/>
      <c r="SI56" s="423"/>
      <c r="SJ56" s="423"/>
      <c r="SK56" s="423"/>
      <c r="SL56" s="423"/>
      <c r="SM56" s="423"/>
      <c r="SN56" s="423"/>
      <c r="SO56" s="423"/>
      <c r="SP56" s="423"/>
      <c r="SQ56" s="423"/>
      <c r="SR56" s="423"/>
      <c r="SS56" s="423"/>
      <c r="ST56" s="423"/>
      <c r="SU56" s="423"/>
      <c r="SV56" s="423"/>
      <c r="SW56" s="423"/>
      <c r="SX56" s="423"/>
      <c r="SY56" s="423"/>
      <c r="SZ56" s="423"/>
      <c r="TA56" s="423"/>
      <c r="TB56" s="423"/>
      <c r="TC56" s="423"/>
      <c r="TD56" s="423"/>
      <c r="TE56" s="423"/>
      <c r="TF56" s="423"/>
      <c r="TG56" s="423"/>
      <c r="TH56" s="423"/>
      <c r="TI56" s="423"/>
      <c r="TJ56" s="423"/>
      <c r="TK56" s="423"/>
      <c r="TL56" s="423"/>
      <c r="TM56" s="423"/>
      <c r="TN56" s="423"/>
      <c r="TO56" s="423"/>
      <c r="TP56" s="423"/>
      <c r="TQ56" s="423"/>
      <c r="TR56" s="423"/>
      <c r="TS56" s="423"/>
      <c r="TT56" s="423"/>
      <c r="TU56" s="423"/>
      <c r="TV56" s="423"/>
      <c r="TW56" s="423"/>
      <c r="TX56" s="423"/>
      <c r="TY56" s="423"/>
      <c r="TZ56" s="423"/>
      <c r="UA56" s="423"/>
      <c r="UB56" s="423"/>
      <c r="UC56" s="423"/>
      <c r="UD56" s="423"/>
      <c r="UE56" s="423"/>
      <c r="UF56" s="423"/>
      <c r="UG56" s="423"/>
      <c r="UH56" s="423"/>
      <c r="UI56" s="423"/>
      <c r="UJ56" s="423"/>
      <c r="UK56" s="423"/>
      <c r="UL56" s="423"/>
      <c r="UM56" s="423"/>
      <c r="UN56" s="423"/>
      <c r="UO56" s="423"/>
      <c r="UP56" s="423"/>
      <c r="UQ56" s="423"/>
      <c r="UR56" s="423"/>
      <c r="US56" s="423"/>
      <c r="UT56" s="423"/>
      <c r="UU56" s="423"/>
      <c r="UV56" s="423"/>
      <c r="UW56" s="423"/>
      <c r="UX56" s="423"/>
      <c r="UY56" s="423"/>
      <c r="UZ56" s="423"/>
      <c r="VA56" s="423"/>
      <c r="VB56" s="423"/>
      <c r="VC56" s="423"/>
      <c r="VD56" s="423"/>
      <c r="VE56" s="423"/>
      <c r="VF56" s="423"/>
      <c r="VG56" s="423"/>
      <c r="VH56" s="423"/>
      <c r="VI56" s="423"/>
      <c r="VJ56" s="423"/>
      <c r="VK56" s="423"/>
      <c r="VL56" s="423"/>
      <c r="VM56" s="423"/>
      <c r="VN56" s="423"/>
      <c r="VO56" s="423"/>
      <c r="VP56" s="423"/>
      <c r="VQ56" s="423"/>
      <c r="VR56" s="423"/>
      <c r="VS56" s="423"/>
      <c r="VT56" s="423"/>
      <c r="VU56" s="423"/>
      <c r="VV56" s="423"/>
      <c r="VW56" s="423"/>
      <c r="VX56" s="423"/>
      <c r="VY56" s="423"/>
      <c r="VZ56" s="423"/>
      <c r="WA56" s="423"/>
      <c r="WB56" s="423"/>
      <c r="WC56" s="423"/>
      <c r="WD56" s="423"/>
    </row>
    <row r="57" spans="1:602" s="424" customFormat="1" ht="15.75" x14ac:dyDescent="0.2">
      <c r="A57" s="435" t="s">
        <v>508</v>
      </c>
      <c r="B57" s="469" t="s">
        <v>509</v>
      </c>
      <c r="C57" s="434" t="s">
        <v>23</v>
      </c>
      <c r="D57" s="434">
        <v>3</v>
      </c>
      <c r="E57" s="434">
        <v>4.8099999999999996</v>
      </c>
      <c r="F57" s="437">
        <f t="shared" si="0"/>
        <v>14.43</v>
      </c>
      <c r="G57" s="434">
        <v>3</v>
      </c>
      <c r="H57" s="434">
        <v>14.43</v>
      </c>
      <c r="I57" s="422">
        <f>IF(F57=0,0,H57/F57)</f>
        <v>1</v>
      </c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3"/>
      <c r="AC57" s="423"/>
      <c r="AD57" s="423"/>
      <c r="AE57" s="423"/>
      <c r="AF57" s="423"/>
      <c r="AG57" s="423"/>
      <c r="AH57" s="423"/>
      <c r="AI57" s="423"/>
      <c r="AJ57" s="423"/>
      <c r="AK57" s="423"/>
      <c r="AL57" s="423"/>
      <c r="AM57" s="423"/>
      <c r="AN57" s="423"/>
      <c r="AO57" s="423"/>
      <c r="AP57" s="423"/>
      <c r="AQ57" s="423"/>
      <c r="AR57" s="423"/>
      <c r="AS57" s="423"/>
      <c r="AT57" s="423"/>
      <c r="AU57" s="423"/>
      <c r="AV57" s="423"/>
      <c r="AW57" s="423"/>
      <c r="AX57" s="423"/>
      <c r="AY57" s="423"/>
      <c r="AZ57" s="423"/>
      <c r="BA57" s="423"/>
      <c r="BB57" s="423"/>
      <c r="BC57" s="423"/>
      <c r="BD57" s="423"/>
      <c r="BE57" s="423"/>
      <c r="BF57" s="423"/>
      <c r="BG57" s="423"/>
      <c r="BH57" s="423"/>
      <c r="BI57" s="423"/>
      <c r="BJ57" s="423"/>
      <c r="BK57" s="423"/>
      <c r="BL57" s="423"/>
      <c r="BM57" s="423"/>
      <c r="BN57" s="423"/>
      <c r="BO57" s="423"/>
      <c r="BP57" s="423"/>
      <c r="BQ57" s="423"/>
      <c r="BR57" s="423"/>
      <c r="BS57" s="423"/>
      <c r="BT57" s="423"/>
      <c r="BU57" s="423"/>
      <c r="BV57" s="423"/>
      <c r="BW57" s="423"/>
      <c r="BX57" s="423"/>
      <c r="BY57" s="423"/>
      <c r="BZ57" s="423"/>
      <c r="CA57" s="423"/>
      <c r="CB57" s="423"/>
      <c r="CC57" s="423"/>
      <c r="CD57" s="423"/>
      <c r="CE57" s="423"/>
      <c r="CF57" s="423"/>
      <c r="CG57" s="423"/>
      <c r="CH57" s="423"/>
      <c r="CI57" s="423"/>
      <c r="CJ57" s="423"/>
      <c r="CK57" s="423"/>
      <c r="CL57" s="423"/>
      <c r="CM57" s="423"/>
      <c r="CN57" s="423"/>
      <c r="CO57" s="423"/>
      <c r="CP57" s="423"/>
      <c r="CQ57" s="423"/>
      <c r="CR57" s="423"/>
      <c r="CS57" s="423"/>
      <c r="CT57" s="423"/>
      <c r="CU57" s="423"/>
      <c r="CV57" s="423"/>
      <c r="CW57" s="423"/>
      <c r="CX57" s="423"/>
      <c r="CY57" s="423"/>
      <c r="CZ57" s="423"/>
      <c r="DA57" s="423"/>
      <c r="DB57" s="423"/>
      <c r="DC57" s="423"/>
      <c r="DD57" s="423"/>
      <c r="DE57" s="423"/>
      <c r="DF57" s="423"/>
      <c r="DG57" s="423"/>
      <c r="DH57" s="423"/>
      <c r="DI57" s="423"/>
      <c r="DJ57" s="423"/>
      <c r="DK57" s="423"/>
      <c r="DL57" s="423"/>
      <c r="DM57" s="423"/>
      <c r="DN57" s="423"/>
      <c r="DO57" s="423"/>
      <c r="DP57" s="423"/>
      <c r="DQ57" s="423"/>
      <c r="DR57" s="423"/>
      <c r="DS57" s="423"/>
      <c r="DT57" s="423"/>
      <c r="DU57" s="423"/>
      <c r="DV57" s="423"/>
      <c r="DW57" s="423"/>
      <c r="DX57" s="423"/>
      <c r="DY57" s="423"/>
      <c r="DZ57" s="423"/>
      <c r="EA57" s="423"/>
      <c r="EB57" s="423"/>
      <c r="EC57" s="423"/>
      <c r="ED57" s="423"/>
      <c r="EE57" s="423"/>
      <c r="EF57" s="423"/>
      <c r="EG57" s="423"/>
      <c r="EH57" s="423"/>
      <c r="EI57" s="423"/>
      <c r="EJ57" s="423"/>
      <c r="EK57" s="423"/>
      <c r="EL57" s="423"/>
      <c r="EM57" s="423"/>
      <c r="EN57" s="423"/>
      <c r="EO57" s="423"/>
      <c r="EP57" s="423"/>
      <c r="EQ57" s="423"/>
      <c r="ER57" s="423"/>
      <c r="ES57" s="423"/>
      <c r="ET57" s="423"/>
      <c r="EU57" s="423"/>
      <c r="EV57" s="423"/>
      <c r="EW57" s="423"/>
      <c r="EX57" s="423"/>
      <c r="EY57" s="423"/>
      <c r="EZ57" s="423"/>
      <c r="FA57" s="423"/>
      <c r="FB57" s="423"/>
      <c r="FC57" s="423"/>
      <c r="FD57" s="423"/>
      <c r="FE57" s="423"/>
      <c r="FF57" s="423"/>
      <c r="FG57" s="423"/>
      <c r="FH57" s="423"/>
      <c r="FI57" s="423"/>
      <c r="FJ57" s="423"/>
      <c r="FK57" s="423"/>
      <c r="FL57" s="423"/>
      <c r="FM57" s="423"/>
      <c r="FN57" s="423"/>
      <c r="FO57" s="423"/>
      <c r="FP57" s="423"/>
      <c r="FQ57" s="423"/>
      <c r="FR57" s="423"/>
      <c r="FS57" s="423"/>
      <c r="FT57" s="423"/>
      <c r="FU57" s="423"/>
      <c r="FV57" s="423"/>
      <c r="FW57" s="423"/>
      <c r="FX57" s="423"/>
      <c r="FY57" s="423"/>
      <c r="FZ57" s="423"/>
      <c r="GA57" s="423"/>
      <c r="GB57" s="423"/>
      <c r="GC57" s="423"/>
      <c r="GD57" s="423"/>
      <c r="GE57" s="423"/>
      <c r="GF57" s="423"/>
      <c r="GG57" s="423"/>
      <c r="GH57" s="423"/>
      <c r="GI57" s="423"/>
      <c r="GJ57" s="423"/>
      <c r="GK57" s="423"/>
      <c r="GL57" s="423"/>
      <c r="GM57" s="423"/>
      <c r="GN57" s="423"/>
      <c r="GO57" s="423"/>
      <c r="GP57" s="423"/>
      <c r="GQ57" s="423"/>
      <c r="GR57" s="423"/>
      <c r="GS57" s="423"/>
      <c r="GT57" s="423"/>
      <c r="GU57" s="423"/>
      <c r="GV57" s="423"/>
      <c r="GW57" s="423"/>
      <c r="GX57" s="423"/>
      <c r="GY57" s="423"/>
      <c r="GZ57" s="423"/>
      <c r="HA57" s="423"/>
      <c r="HB57" s="423"/>
      <c r="HC57" s="423"/>
      <c r="HD57" s="423"/>
      <c r="HE57" s="423"/>
      <c r="HF57" s="423"/>
      <c r="HG57" s="423"/>
      <c r="HH57" s="423"/>
      <c r="HI57" s="423"/>
      <c r="HJ57" s="423"/>
      <c r="HK57" s="423"/>
      <c r="HL57" s="423"/>
      <c r="HM57" s="423"/>
      <c r="HN57" s="423"/>
      <c r="HO57" s="423"/>
      <c r="HP57" s="423"/>
      <c r="HQ57" s="423"/>
      <c r="HR57" s="423"/>
      <c r="HS57" s="423"/>
      <c r="HT57" s="423"/>
      <c r="HU57" s="423"/>
      <c r="HV57" s="423"/>
      <c r="HW57" s="423"/>
      <c r="HX57" s="423"/>
      <c r="HY57" s="423"/>
      <c r="HZ57" s="423"/>
      <c r="IA57" s="423"/>
      <c r="IB57" s="423"/>
      <c r="IC57" s="423"/>
      <c r="ID57" s="423"/>
      <c r="IE57" s="423"/>
      <c r="IF57" s="423"/>
      <c r="IG57" s="423"/>
      <c r="IH57" s="423"/>
      <c r="II57" s="423"/>
      <c r="IJ57" s="423"/>
      <c r="IK57" s="423"/>
      <c r="IL57" s="423"/>
      <c r="IM57" s="423"/>
      <c r="IN57" s="423"/>
      <c r="IO57" s="423"/>
      <c r="IP57" s="423"/>
      <c r="IQ57" s="423"/>
      <c r="IR57" s="423"/>
      <c r="IS57" s="423"/>
      <c r="IT57" s="423"/>
      <c r="IU57" s="423"/>
      <c r="IV57" s="423"/>
      <c r="IW57" s="423"/>
      <c r="IX57" s="423"/>
      <c r="IY57" s="423"/>
      <c r="IZ57" s="423"/>
      <c r="JA57" s="423"/>
      <c r="JB57" s="423"/>
      <c r="JC57" s="423"/>
      <c r="JD57" s="423"/>
      <c r="JE57" s="423"/>
      <c r="JF57" s="423"/>
      <c r="JG57" s="423"/>
      <c r="JH57" s="423"/>
      <c r="JI57" s="423"/>
      <c r="JJ57" s="423"/>
      <c r="JK57" s="423"/>
      <c r="JL57" s="423"/>
      <c r="JM57" s="423"/>
      <c r="JN57" s="423"/>
      <c r="JO57" s="423"/>
      <c r="JP57" s="423"/>
      <c r="JQ57" s="423"/>
      <c r="JR57" s="423"/>
      <c r="JS57" s="423"/>
      <c r="JT57" s="423"/>
      <c r="JU57" s="423"/>
      <c r="JV57" s="423"/>
      <c r="JW57" s="423"/>
      <c r="JX57" s="423"/>
      <c r="JY57" s="423"/>
      <c r="JZ57" s="423"/>
      <c r="KA57" s="423"/>
      <c r="KB57" s="423"/>
      <c r="KC57" s="423"/>
      <c r="KD57" s="423"/>
      <c r="KE57" s="423"/>
      <c r="KF57" s="423"/>
      <c r="KG57" s="423"/>
      <c r="KH57" s="423"/>
      <c r="KI57" s="423"/>
      <c r="KJ57" s="423"/>
      <c r="KK57" s="423"/>
      <c r="KL57" s="423"/>
      <c r="KM57" s="423"/>
      <c r="KN57" s="423"/>
      <c r="KO57" s="423"/>
      <c r="KP57" s="423"/>
      <c r="KQ57" s="423"/>
      <c r="KR57" s="423"/>
      <c r="KS57" s="423"/>
      <c r="KT57" s="423"/>
      <c r="KU57" s="423"/>
      <c r="KV57" s="423"/>
      <c r="KW57" s="423"/>
      <c r="KX57" s="423"/>
      <c r="KY57" s="423"/>
      <c r="KZ57" s="423"/>
      <c r="LA57" s="423"/>
      <c r="LB57" s="423"/>
      <c r="LC57" s="423"/>
      <c r="LD57" s="423"/>
      <c r="LE57" s="423"/>
      <c r="LF57" s="423"/>
      <c r="LG57" s="423"/>
      <c r="LH57" s="423"/>
      <c r="LI57" s="423"/>
      <c r="LJ57" s="423"/>
      <c r="LK57" s="423"/>
      <c r="LL57" s="423"/>
      <c r="LM57" s="423"/>
      <c r="LN57" s="423"/>
      <c r="LO57" s="423"/>
      <c r="LP57" s="423"/>
      <c r="LQ57" s="423"/>
      <c r="LR57" s="423"/>
      <c r="LS57" s="423"/>
      <c r="LT57" s="423"/>
      <c r="LU57" s="423"/>
      <c r="LV57" s="423"/>
      <c r="LW57" s="423"/>
      <c r="LX57" s="423"/>
      <c r="LY57" s="423"/>
      <c r="LZ57" s="423"/>
      <c r="MA57" s="423"/>
      <c r="MB57" s="423"/>
      <c r="MC57" s="423"/>
      <c r="MD57" s="423"/>
      <c r="ME57" s="423"/>
      <c r="MF57" s="423"/>
      <c r="MG57" s="423"/>
      <c r="MH57" s="423"/>
      <c r="MI57" s="423"/>
      <c r="MJ57" s="423"/>
      <c r="MK57" s="423"/>
      <c r="ML57" s="423"/>
      <c r="MM57" s="423"/>
      <c r="MN57" s="423"/>
      <c r="MO57" s="423"/>
      <c r="MP57" s="423"/>
      <c r="MQ57" s="423"/>
      <c r="MR57" s="423"/>
      <c r="MS57" s="423"/>
      <c r="MT57" s="423"/>
      <c r="MU57" s="423"/>
      <c r="MV57" s="423"/>
      <c r="MW57" s="423"/>
      <c r="MX57" s="423"/>
      <c r="MY57" s="423"/>
      <c r="MZ57" s="423"/>
      <c r="NA57" s="423"/>
      <c r="NB57" s="423"/>
      <c r="NC57" s="423"/>
      <c r="ND57" s="423"/>
      <c r="NE57" s="423"/>
      <c r="NF57" s="423"/>
      <c r="NG57" s="423"/>
      <c r="NH57" s="423"/>
      <c r="NI57" s="423"/>
      <c r="NJ57" s="423"/>
      <c r="NK57" s="423"/>
      <c r="NL57" s="423"/>
      <c r="NM57" s="423"/>
      <c r="NN57" s="423"/>
      <c r="NO57" s="423"/>
      <c r="NP57" s="423"/>
      <c r="NQ57" s="423"/>
      <c r="NR57" s="423"/>
      <c r="NS57" s="423"/>
      <c r="NT57" s="423"/>
      <c r="NU57" s="423"/>
      <c r="NV57" s="423"/>
      <c r="NW57" s="423"/>
      <c r="NX57" s="423"/>
      <c r="NY57" s="423"/>
      <c r="NZ57" s="423"/>
      <c r="OA57" s="423"/>
      <c r="OB57" s="423"/>
      <c r="OC57" s="423"/>
      <c r="OD57" s="423"/>
      <c r="OE57" s="423"/>
      <c r="OF57" s="423"/>
      <c r="OG57" s="423"/>
      <c r="OH57" s="423"/>
      <c r="OI57" s="423"/>
      <c r="OJ57" s="423"/>
      <c r="OK57" s="423"/>
      <c r="OL57" s="423"/>
      <c r="OM57" s="423"/>
      <c r="ON57" s="423"/>
      <c r="OO57" s="423"/>
      <c r="OP57" s="423"/>
      <c r="OQ57" s="423"/>
      <c r="OR57" s="423"/>
      <c r="OS57" s="423"/>
      <c r="OT57" s="423"/>
      <c r="OU57" s="423"/>
      <c r="OV57" s="423"/>
      <c r="OW57" s="423"/>
      <c r="OX57" s="423"/>
      <c r="OY57" s="423"/>
      <c r="OZ57" s="423"/>
      <c r="PA57" s="423"/>
      <c r="PB57" s="423"/>
      <c r="PC57" s="423"/>
      <c r="PD57" s="423"/>
      <c r="PE57" s="423"/>
      <c r="PF57" s="423"/>
      <c r="PG57" s="423"/>
      <c r="PH57" s="423"/>
      <c r="PI57" s="423"/>
      <c r="PJ57" s="423"/>
      <c r="PK57" s="423"/>
      <c r="PL57" s="423"/>
      <c r="PM57" s="423"/>
      <c r="PN57" s="423"/>
      <c r="PO57" s="423"/>
      <c r="PP57" s="423"/>
      <c r="PQ57" s="423"/>
      <c r="PR57" s="423"/>
      <c r="PS57" s="423"/>
      <c r="PT57" s="423"/>
      <c r="PU57" s="423"/>
      <c r="PV57" s="423"/>
      <c r="PW57" s="423"/>
      <c r="PX57" s="423"/>
      <c r="PY57" s="423"/>
      <c r="PZ57" s="423"/>
      <c r="QA57" s="423"/>
      <c r="QB57" s="423"/>
      <c r="QC57" s="423"/>
      <c r="QD57" s="423"/>
      <c r="QE57" s="423"/>
      <c r="QF57" s="423"/>
      <c r="QG57" s="423"/>
      <c r="QH57" s="423"/>
      <c r="QI57" s="423"/>
      <c r="QJ57" s="423"/>
      <c r="QK57" s="423"/>
      <c r="QL57" s="423"/>
      <c r="QM57" s="423"/>
      <c r="QN57" s="423"/>
      <c r="QO57" s="423"/>
      <c r="QP57" s="423"/>
      <c r="QQ57" s="423"/>
      <c r="QR57" s="423"/>
      <c r="QS57" s="423"/>
      <c r="QT57" s="423"/>
      <c r="QU57" s="423"/>
      <c r="QV57" s="423"/>
      <c r="QW57" s="423"/>
      <c r="QX57" s="423"/>
      <c r="QY57" s="423"/>
      <c r="QZ57" s="423"/>
      <c r="RA57" s="423"/>
      <c r="RB57" s="423"/>
      <c r="RC57" s="423"/>
      <c r="RD57" s="423"/>
      <c r="RE57" s="423"/>
      <c r="RF57" s="423"/>
      <c r="RG57" s="423"/>
      <c r="RH57" s="423"/>
      <c r="RI57" s="423"/>
      <c r="RJ57" s="423"/>
      <c r="RK57" s="423"/>
      <c r="RL57" s="423"/>
      <c r="RM57" s="423"/>
      <c r="RN57" s="423"/>
      <c r="RO57" s="423"/>
      <c r="RP57" s="423"/>
      <c r="RQ57" s="423"/>
      <c r="RR57" s="423"/>
      <c r="RS57" s="423"/>
      <c r="RT57" s="423"/>
      <c r="RU57" s="423"/>
      <c r="RV57" s="423"/>
      <c r="RW57" s="423"/>
      <c r="RX57" s="423"/>
      <c r="RY57" s="423"/>
      <c r="RZ57" s="423"/>
      <c r="SA57" s="423"/>
      <c r="SB57" s="423"/>
      <c r="SC57" s="423"/>
      <c r="SD57" s="423"/>
      <c r="SE57" s="423"/>
      <c r="SF57" s="423"/>
      <c r="SG57" s="423"/>
      <c r="SH57" s="423"/>
      <c r="SI57" s="423"/>
      <c r="SJ57" s="423"/>
      <c r="SK57" s="423"/>
      <c r="SL57" s="423"/>
      <c r="SM57" s="423"/>
      <c r="SN57" s="423"/>
      <c r="SO57" s="423"/>
      <c r="SP57" s="423"/>
      <c r="SQ57" s="423"/>
      <c r="SR57" s="423"/>
      <c r="SS57" s="423"/>
      <c r="ST57" s="423"/>
      <c r="SU57" s="423"/>
      <c r="SV57" s="423"/>
      <c r="SW57" s="423"/>
      <c r="SX57" s="423"/>
      <c r="SY57" s="423"/>
      <c r="SZ57" s="423"/>
      <c r="TA57" s="423"/>
      <c r="TB57" s="423"/>
      <c r="TC57" s="423"/>
      <c r="TD57" s="423"/>
      <c r="TE57" s="423"/>
      <c r="TF57" s="423"/>
      <c r="TG57" s="423"/>
      <c r="TH57" s="423"/>
      <c r="TI57" s="423"/>
      <c r="TJ57" s="423"/>
      <c r="TK57" s="423"/>
      <c r="TL57" s="423"/>
      <c r="TM57" s="423"/>
      <c r="TN57" s="423"/>
      <c r="TO57" s="423"/>
      <c r="TP57" s="423"/>
      <c r="TQ57" s="423"/>
      <c r="TR57" s="423"/>
      <c r="TS57" s="423"/>
      <c r="TT57" s="423"/>
      <c r="TU57" s="423"/>
      <c r="TV57" s="423"/>
      <c r="TW57" s="423"/>
      <c r="TX57" s="423"/>
      <c r="TY57" s="423"/>
      <c r="TZ57" s="423"/>
      <c r="UA57" s="423"/>
      <c r="UB57" s="423"/>
      <c r="UC57" s="423"/>
      <c r="UD57" s="423"/>
      <c r="UE57" s="423"/>
      <c r="UF57" s="423"/>
      <c r="UG57" s="423"/>
      <c r="UH57" s="423"/>
      <c r="UI57" s="423"/>
      <c r="UJ57" s="423"/>
      <c r="UK57" s="423"/>
      <c r="UL57" s="423"/>
      <c r="UM57" s="423"/>
      <c r="UN57" s="423"/>
      <c r="UO57" s="423"/>
      <c r="UP57" s="423"/>
      <c r="UQ57" s="423"/>
      <c r="UR57" s="423"/>
      <c r="US57" s="423"/>
      <c r="UT57" s="423"/>
      <c r="UU57" s="423"/>
      <c r="UV57" s="423"/>
      <c r="UW57" s="423"/>
      <c r="UX57" s="423"/>
      <c r="UY57" s="423"/>
      <c r="UZ57" s="423"/>
      <c r="VA57" s="423"/>
      <c r="VB57" s="423"/>
      <c r="VC57" s="423"/>
      <c r="VD57" s="423"/>
      <c r="VE57" s="423"/>
      <c r="VF57" s="423"/>
      <c r="VG57" s="423"/>
      <c r="VH57" s="423"/>
      <c r="VI57" s="423"/>
      <c r="VJ57" s="423"/>
      <c r="VK57" s="423"/>
      <c r="VL57" s="423"/>
      <c r="VM57" s="423"/>
      <c r="VN57" s="423"/>
      <c r="VO57" s="423"/>
      <c r="VP57" s="423"/>
      <c r="VQ57" s="423"/>
      <c r="VR57" s="423"/>
      <c r="VS57" s="423"/>
      <c r="VT57" s="423"/>
      <c r="VU57" s="423"/>
      <c r="VV57" s="423"/>
      <c r="VW57" s="423"/>
      <c r="VX57" s="423"/>
      <c r="VY57" s="423"/>
      <c r="VZ57" s="423"/>
      <c r="WA57" s="423"/>
      <c r="WB57" s="423"/>
      <c r="WC57" s="423"/>
      <c r="WD57" s="423"/>
    </row>
    <row r="58" spans="1:602" s="424" customFormat="1" ht="30" x14ac:dyDescent="0.2">
      <c r="A58" s="435" t="s">
        <v>510</v>
      </c>
      <c r="B58" s="469" t="s">
        <v>409</v>
      </c>
      <c r="C58" s="434" t="s">
        <v>23</v>
      </c>
      <c r="D58" s="434">
        <v>6</v>
      </c>
      <c r="E58" s="434">
        <v>97.45</v>
      </c>
      <c r="F58" s="437">
        <f t="shared" si="0"/>
        <v>584.70000000000005</v>
      </c>
      <c r="G58" s="434">
        <v>6</v>
      </c>
      <c r="H58" s="434">
        <v>584.70000000000005</v>
      </c>
      <c r="I58" s="422">
        <f>IF(F58=0,0,H58/F58)</f>
        <v>1</v>
      </c>
      <c r="J58" s="423"/>
      <c r="K58" s="423"/>
      <c r="L58" s="423"/>
      <c r="M58" s="423"/>
      <c r="N58" s="423"/>
      <c r="O58" s="423"/>
      <c r="P58" s="423"/>
      <c r="Q58" s="423"/>
      <c r="R58" s="423"/>
      <c r="S58" s="423"/>
      <c r="T58" s="423"/>
      <c r="U58" s="423"/>
      <c r="V58" s="423"/>
      <c r="W58" s="423"/>
      <c r="X58" s="423"/>
      <c r="Y58" s="423"/>
      <c r="Z58" s="423"/>
      <c r="AA58" s="423"/>
      <c r="AB58" s="423"/>
      <c r="AC58" s="423"/>
      <c r="AD58" s="423"/>
      <c r="AE58" s="423"/>
      <c r="AF58" s="423"/>
      <c r="AG58" s="423"/>
      <c r="AH58" s="423"/>
      <c r="AI58" s="423"/>
      <c r="AJ58" s="423"/>
      <c r="AK58" s="423"/>
      <c r="AL58" s="423"/>
      <c r="AM58" s="423"/>
      <c r="AN58" s="423"/>
      <c r="AO58" s="423"/>
      <c r="AP58" s="423"/>
      <c r="AQ58" s="423"/>
      <c r="AR58" s="423"/>
      <c r="AS58" s="423"/>
      <c r="AT58" s="423"/>
      <c r="AU58" s="423"/>
      <c r="AV58" s="423"/>
      <c r="AW58" s="423"/>
      <c r="AX58" s="423"/>
      <c r="AY58" s="423"/>
      <c r="AZ58" s="423"/>
      <c r="BA58" s="423"/>
      <c r="BB58" s="423"/>
      <c r="BC58" s="423"/>
      <c r="BD58" s="423"/>
      <c r="BE58" s="423"/>
      <c r="BF58" s="423"/>
      <c r="BG58" s="423"/>
      <c r="BH58" s="423"/>
      <c r="BI58" s="423"/>
      <c r="BJ58" s="423"/>
      <c r="BK58" s="423"/>
      <c r="BL58" s="423"/>
      <c r="BM58" s="423"/>
      <c r="BN58" s="423"/>
      <c r="BO58" s="423"/>
      <c r="BP58" s="423"/>
      <c r="BQ58" s="423"/>
      <c r="BR58" s="423"/>
      <c r="BS58" s="423"/>
      <c r="BT58" s="423"/>
      <c r="BU58" s="423"/>
      <c r="BV58" s="423"/>
      <c r="BW58" s="423"/>
      <c r="BX58" s="423"/>
      <c r="BY58" s="423"/>
      <c r="BZ58" s="423"/>
      <c r="CA58" s="423"/>
      <c r="CB58" s="423"/>
      <c r="CC58" s="423"/>
      <c r="CD58" s="423"/>
      <c r="CE58" s="423"/>
      <c r="CF58" s="423"/>
      <c r="CG58" s="423"/>
      <c r="CH58" s="423"/>
      <c r="CI58" s="423"/>
      <c r="CJ58" s="423"/>
      <c r="CK58" s="423"/>
      <c r="CL58" s="423"/>
      <c r="CM58" s="423"/>
      <c r="CN58" s="423"/>
      <c r="CO58" s="423"/>
      <c r="CP58" s="423"/>
      <c r="CQ58" s="423"/>
      <c r="CR58" s="423"/>
      <c r="CS58" s="423"/>
      <c r="CT58" s="423"/>
      <c r="CU58" s="423"/>
      <c r="CV58" s="423"/>
      <c r="CW58" s="423"/>
      <c r="CX58" s="423"/>
      <c r="CY58" s="423"/>
      <c r="CZ58" s="423"/>
      <c r="DA58" s="423"/>
      <c r="DB58" s="423"/>
      <c r="DC58" s="423"/>
      <c r="DD58" s="423"/>
      <c r="DE58" s="423"/>
      <c r="DF58" s="423"/>
      <c r="DG58" s="423"/>
      <c r="DH58" s="423"/>
      <c r="DI58" s="423"/>
      <c r="DJ58" s="423"/>
      <c r="DK58" s="423"/>
      <c r="DL58" s="423"/>
      <c r="DM58" s="423"/>
      <c r="DN58" s="423"/>
      <c r="DO58" s="423"/>
      <c r="DP58" s="423"/>
      <c r="DQ58" s="423"/>
      <c r="DR58" s="423"/>
      <c r="DS58" s="423"/>
      <c r="DT58" s="423"/>
      <c r="DU58" s="423"/>
      <c r="DV58" s="423"/>
      <c r="DW58" s="423"/>
      <c r="DX58" s="423"/>
      <c r="DY58" s="423"/>
      <c r="DZ58" s="423"/>
      <c r="EA58" s="423"/>
      <c r="EB58" s="423"/>
      <c r="EC58" s="423"/>
      <c r="ED58" s="423"/>
      <c r="EE58" s="423"/>
      <c r="EF58" s="423"/>
      <c r="EG58" s="423"/>
      <c r="EH58" s="423"/>
      <c r="EI58" s="423"/>
      <c r="EJ58" s="423"/>
      <c r="EK58" s="423"/>
      <c r="EL58" s="423"/>
      <c r="EM58" s="423"/>
      <c r="EN58" s="423"/>
      <c r="EO58" s="423"/>
      <c r="EP58" s="423"/>
      <c r="EQ58" s="423"/>
      <c r="ER58" s="423"/>
      <c r="ES58" s="423"/>
      <c r="ET58" s="423"/>
      <c r="EU58" s="423"/>
      <c r="EV58" s="423"/>
      <c r="EW58" s="423"/>
      <c r="EX58" s="423"/>
      <c r="EY58" s="423"/>
      <c r="EZ58" s="423"/>
      <c r="FA58" s="423"/>
      <c r="FB58" s="423"/>
      <c r="FC58" s="423"/>
      <c r="FD58" s="423"/>
      <c r="FE58" s="423"/>
      <c r="FF58" s="423"/>
      <c r="FG58" s="423"/>
      <c r="FH58" s="423"/>
      <c r="FI58" s="423"/>
      <c r="FJ58" s="423"/>
      <c r="FK58" s="423"/>
      <c r="FL58" s="423"/>
      <c r="FM58" s="423"/>
      <c r="FN58" s="423"/>
      <c r="FO58" s="423"/>
      <c r="FP58" s="423"/>
      <c r="FQ58" s="423"/>
      <c r="FR58" s="423"/>
      <c r="FS58" s="423"/>
      <c r="FT58" s="423"/>
      <c r="FU58" s="423"/>
      <c r="FV58" s="423"/>
      <c r="FW58" s="423"/>
      <c r="FX58" s="423"/>
      <c r="FY58" s="423"/>
      <c r="FZ58" s="423"/>
      <c r="GA58" s="423"/>
      <c r="GB58" s="423"/>
      <c r="GC58" s="423"/>
      <c r="GD58" s="423"/>
      <c r="GE58" s="423"/>
      <c r="GF58" s="423"/>
      <c r="GG58" s="423"/>
      <c r="GH58" s="423"/>
      <c r="GI58" s="423"/>
      <c r="GJ58" s="423"/>
      <c r="GK58" s="423"/>
      <c r="GL58" s="423"/>
      <c r="GM58" s="423"/>
      <c r="GN58" s="423"/>
      <c r="GO58" s="423"/>
      <c r="GP58" s="423"/>
      <c r="GQ58" s="423"/>
      <c r="GR58" s="423"/>
      <c r="GS58" s="423"/>
      <c r="GT58" s="423"/>
      <c r="GU58" s="423"/>
      <c r="GV58" s="423"/>
      <c r="GW58" s="423"/>
      <c r="GX58" s="423"/>
      <c r="GY58" s="423"/>
      <c r="GZ58" s="423"/>
      <c r="HA58" s="423"/>
      <c r="HB58" s="423"/>
      <c r="HC58" s="423"/>
      <c r="HD58" s="423"/>
      <c r="HE58" s="423"/>
      <c r="HF58" s="423"/>
      <c r="HG58" s="423"/>
      <c r="HH58" s="423"/>
      <c r="HI58" s="423"/>
      <c r="HJ58" s="423"/>
      <c r="HK58" s="423"/>
      <c r="HL58" s="423"/>
      <c r="HM58" s="423"/>
      <c r="HN58" s="423"/>
      <c r="HO58" s="423"/>
      <c r="HP58" s="423"/>
      <c r="HQ58" s="423"/>
      <c r="HR58" s="423"/>
      <c r="HS58" s="423"/>
      <c r="HT58" s="423"/>
      <c r="HU58" s="423"/>
      <c r="HV58" s="423"/>
      <c r="HW58" s="423"/>
      <c r="HX58" s="423"/>
      <c r="HY58" s="423"/>
      <c r="HZ58" s="423"/>
      <c r="IA58" s="423"/>
      <c r="IB58" s="423"/>
      <c r="IC58" s="423"/>
      <c r="ID58" s="423"/>
      <c r="IE58" s="423"/>
      <c r="IF58" s="423"/>
      <c r="IG58" s="423"/>
      <c r="IH58" s="423"/>
      <c r="II58" s="423"/>
      <c r="IJ58" s="423"/>
      <c r="IK58" s="423"/>
      <c r="IL58" s="423"/>
      <c r="IM58" s="423"/>
      <c r="IN58" s="423"/>
      <c r="IO58" s="423"/>
      <c r="IP58" s="423"/>
      <c r="IQ58" s="423"/>
      <c r="IR58" s="423"/>
      <c r="IS58" s="423"/>
      <c r="IT58" s="423"/>
      <c r="IU58" s="423"/>
      <c r="IV58" s="423"/>
      <c r="IW58" s="423"/>
      <c r="IX58" s="423"/>
      <c r="IY58" s="423"/>
      <c r="IZ58" s="423"/>
      <c r="JA58" s="423"/>
      <c r="JB58" s="423"/>
      <c r="JC58" s="423"/>
      <c r="JD58" s="423"/>
      <c r="JE58" s="423"/>
      <c r="JF58" s="423"/>
      <c r="JG58" s="423"/>
      <c r="JH58" s="423"/>
      <c r="JI58" s="423"/>
      <c r="JJ58" s="423"/>
      <c r="JK58" s="423"/>
      <c r="JL58" s="423"/>
      <c r="JM58" s="423"/>
      <c r="JN58" s="423"/>
      <c r="JO58" s="423"/>
      <c r="JP58" s="423"/>
      <c r="JQ58" s="423"/>
      <c r="JR58" s="423"/>
      <c r="JS58" s="423"/>
      <c r="JT58" s="423"/>
      <c r="JU58" s="423"/>
      <c r="JV58" s="423"/>
      <c r="JW58" s="423"/>
      <c r="JX58" s="423"/>
      <c r="JY58" s="423"/>
      <c r="JZ58" s="423"/>
      <c r="KA58" s="423"/>
      <c r="KB58" s="423"/>
      <c r="KC58" s="423"/>
      <c r="KD58" s="423"/>
      <c r="KE58" s="423"/>
      <c r="KF58" s="423"/>
      <c r="KG58" s="423"/>
      <c r="KH58" s="423"/>
      <c r="KI58" s="423"/>
      <c r="KJ58" s="423"/>
      <c r="KK58" s="423"/>
      <c r="KL58" s="423"/>
      <c r="KM58" s="423"/>
      <c r="KN58" s="423"/>
      <c r="KO58" s="423"/>
      <c r="KP58" s="423"/>
      <c r="KQ58" s="423"/>
      <c r="KR58" s="423"/>
      <c r="KS58" s="423"/>
      <c r="KT58" s="423"/>
      <c r="KU58" s="423"/>
      <c r="KV58" s="423"/>
      <c r="KW58" s="423"/>
      <c r="KX58" s="423"/>
      <c r="KY58" s="423"/>
      <c r="KZ58" s="423"/>
      <c r="LA58" s="423"/>
      <c r="LB58" s="423"/>
      <c r="LC58" s="423"/>
      <c r="LD58" s="423"/>
      <c r="LE58" s="423"/>
      <c r="LF58" s="423"/>
      <c r="LG58" s="423"/>
      <c r="LH58" s="423"/>
      <c r="LI58" s="423"/>
      <c r="LJ58" s="423"/>
      <c r="LK58" s="423"/>
      <c r="LL58" s="423"/>
      <c r="LM58" s="423"/>
      <c r="LN58" s="423"/>
      <c r="LO58" s="423"/>
      <c r="LP58" s="423"/>
      <c r="LQ58" s="423"/>
      <c r="LR58" s="423"/>
      <c r="LS58" s="423"/>
      <c r="LT58" s="423"/>
      <c r="LU58" s="423"/>
      <c r="LV58" s="423"/>
      <c r="LW58" s="423"/>
      <c r="LX58" s="423"/>
      <c r="LY58" s="423"/>
      <c r="LZ58" s="423"/>
      <c r="MA58" s="423"/>
      <c r="MB58" s="423"/>
      <c r="MC58" s="423"/>
      <c r="MD58" s="423"/>
      <c r="ME58" s="423"/>
      <c r="MF58" s="423"/>
      <c r="MG58" s="423"/>
      <c r="MH58" s="423"/>
      <c r="MI58" s="423"/>
      <c r="MJ58" s="423"/>
      <c r="MK58" s="423"/>
      <c r="ML58" s="423"/>
      <c r="MM58" s="423"/>
      <c r="MN58" s="423"/>
      <c r="MO58" s="423"/>
      <c r="MP58" s="423"/>
      <c r="MQ58" s="423"/>
      <c r="MR58" s="423"/>
      <c r="MS58" s="423"/>
      <c r="MT58" s="423"/>
      <c r="MU58" s="423"/>
      <c r="MV58" s="423"/>
      <c r="MW58" s="423"/>
      <c r="MX58" s="423"/>
      <c r="MY58" s="423"/>
      <c r="MZ58" s="423"/>
      <c r="NA58" s="423"/>
      <c r="NB58" s="423"/>
      <c r="NC58" s="423"/>
      <c r="ND58" s="423"/>
      <c r="NE58" s="423"/>
      <c r="NF58" s="423"/>
      <c r="NG58" s="423"/>
      <c r="NH58" s="423"/>
      <c r="NI58" s="423"/>
      <c r="NJ58" s="423"/>
      <c r="NK58" s="423"/>
      <c r="NL58" s="423"/>
      <c r="NM58" s="423"/>
      <c r="NN58" s="423"/>
      <c r="NO58" s="423"/>
      <c r="NP58" s="423"/>
      <c r="NQ58" s="423"/>
      <c r="NR58" s="423"/>
      <c r="NS58" s="423"/>
      <c r="NT58" s="423"/>
      <c r="NU58" s="423"/>
      <c r="NV58" s="423"/>
      <c r="NW58" s="423"/>
      <c r="NX58" s="423"/>
      <c r="NY58" s="423"/>
      <c r="NZ58" s="423"/>
      <c r="OA58" s="423"/>
      <c r="OB58" s="423"/>
      <c r="OC58" s="423"/>
      <c r="OD58" s="423"/>
      <c r="OE58" s="423"/>
      <c r="OF58" s="423"/>
      <c r="OG58" s="423"/>
      <c r="OH58" s="423"/>
      <c r="OI58" s="423"/>
      <c r="OJ58" s="423"/>
      <c r="OK58" s="423"/>
      <c r="OL58" s="423"/>
      <c r="OM58" s="423"/>
      <c r="ON58" s="423"/>
      <c r="OO58" s="423"/>
      <c r="OP58" s="423"/>
      <c r="OQ58" s="423"/>
      <c r="OR58" s="423"/>
      <c r="OS58" s="423"/>
      <c r="OT58" s="423"/>
      <c r="OU58" s="423"/>
      <c r="OV58" s="423"/>
      <c r="OW58" s="423"/>
      <c r="OX58" s="423"/>
      <c r="OY58" s="423"/>
      <c r="OZ58" s="423"/>
      <c r="PA58" s="423"/>
      <c r="PB58" s="423"/>
      <c r="PC58" s="423"/>
      <c r="PD58" s="423"/>
      <c r="PE58" s="423"/>
      <c r="PF58" s="423"/>
      <c r="PG58" s="423"/>
      <c r="PH58" s="423"/>
      <c r="PI58" s="423"/>
      <c r="PJ58" s="423"/>
      <c r="PK58" s="423"/>
      <c r="PL58" s="423"/>
      <c r="PM58" s="423"/>
      <c r="PN58" s="423"/>
      <c r="PO58" s="423"/>
      <c r="PP58" s="423"/>
      <c r="PQ58" s="423"/>
      <c r="PR58" s="423"/>
      <c r="PS58" s="423"/>
      <c r="PT58" s="423"/>
      <c r="PU58" s="423"/>
      <c r="PV58" s="423"/>
      <c r="PW58" s="423"/>
      <c r="PX58" s="423"/>
      <c r="PY58" s="423"/>
      <c r="PZ58" s="423"/>
      <c r="QA58" s="423"/>
      <c r="QB58" s="423"/>
      <c r="QC58" s="423"/>
      <c r="QD58" s="423"/>
      <c r="QE58" s="423"/>
      <c r="QF58" s="423"/>
      <c r="QG58" s="423"/>
      <c r="QH58" s="423"/>
      <c r="QI58" s="423"/>
      <c r="QJ58" s="423"/>
      <c r="QK58" s="423"/>
      <c r="QL58" s="423"/>
      <c r="QM58" s="423"/>
      <c r="QN58" s="423"/>
      <c r="QO58" s="423"/>
      <c r="QP58" s="423"/>
      <c r="QQ58" s="423"/>
      <c r="QR58" s="423"/>
      <c r="QS58" s="423"/>
      <c r="QT58" s="423"/>
      <c r="QU58" s="423"/>
      <c r="QV58" s="423"/>
      <c r="QW58" s="423"/>
      <c r="QX58" s="423"/>
      <c r="QY58" s="423"/>
      <c r="QZ58" s="423"/>
      <c r="RA58" s="423"/>
      <c r="RB58" s="423"/>
      <c r="RC58" s="423"/>
      <c r="RD58" s="423"/>
      <c r="RE58" s="423"/>
      <c r="RF58" s="423"/>
      <c r="RG58" s="423"/>
      <c r="RH58" s="423"/>
      <c r="RI58" s="423"/>
      <c r="RJ58" s="423"/>
      <c r="RK58" s="423"/>
      <c r="RL58" s="423"/>
      <c r="RM58" s="423"/>
      <c r="RN58" s="423"/>
      <c r="RO58" s="423"/>
      <c r="RP58" s="423"/>
      <c r="RQ58" s="423"/>
      <c r="RR58" s="423"/>
      <c r="RS58" s="423"/>
      <c r="RT58" s="423"/>
      <c r="RU58" s="423"/>
      <c r="RV58" s="423"/>
      <c r="RW58" s="423"/>
      <c r="RX58" s="423"/>
      <c r="RY58" s="423"/>
      <c r="RZ58" s="423"/>
      <c r="SA58" s="423"/>
      <c r="SB58" s="423"/>
      <c r="SC58" s="423"/>
      <c r="SD58" s="423"/>
      <c r="SE58" s="423"/>
      <c r="SF58" s="423"/>
      <c r="SG58" s="423"/>
      <c r="SH58" s="423"/>
      <c r="SI58" s="423"/>
      <c r="SJ58" s="423"/>
      <c r="SK58" s="423"/>
      <c r="SL58" s="423"/>
      <c r="SM58" s="423"/>
      <c r="SN58" s="423"/>
      <c r="SO58" s="423"/>
      <c r="SP58" s="423"/>
      <c r="SQ58" s="423"/>
      <c r="SR58" s="423"/>
      <c r="SS58" s="423"/>
      <c r="ST58" s="423"/>
      <c r="SU58" s="423"/>
      <c r="SV58" s="423"/>
      <c r="SW58" s="423"/>
      <c r="SX58" s="423"/>
      <c r="SY58" s="423"/>
      <c r="SZ58" s="423"/>
      <c r="TA58" s="423"/>
      <c r="TB58" s="423"/>
      <c r="TC58" s="423"/>
      <c r="TD58" s="423"/>
      <c r="TE58" s="423"/>
      <c r="TF58" s="423"/>
      <c r="TG58" s="423"/>
      <c r="TH58" s="423"/>
      <c r="TI58" s="423"/>
      <c r="TJ58" s="423"/>
      <c r="TK58" s="423"/>
      <c r="TL58" s="423"/>
      <c r="TM58" s="423"/>
      <c r="TN58" s="423"/>
      <c r="TO58" s="423"/>
      <c r="TP58" s="423"/>
      <c r="TQ58" s="423"/>
      <c r="TR58" s="423"/>
      <c r="TS58" s="423"/>
      <c r="TT58" s="423"/>
      <c r="TU58" s="423"/>
      <c r="TV58" s="423"/>
      <c r="TW58" s="423"/>
      <c r="TX58" s="423"/>
      <c r="TY58" s="423"/>
      <c r="TZ58" s="423"/>
      <c r="UA58" s="423"/>
      <c r="UB58" s="423"/>
      <c r="UC58" s="423"/>
      <c r="UD58" s="423"/>
      <c r="UE58" s="423"/>
      <c r="UF58" s="423"/>
      <c r="UG58" s="423"/>
      <c r="UH58" s="423"/>
      <c r="UI58" s="423"/>
      <c r="UJ58" s="423"/>
      <c r="UK58" s="423"/>
      <c r="UL58" s="423"/>
      <c r="UM58" s="423"/>
      <c r="UN58" s="423"/>
      <c r="UO58" s="423"/>
      <c r="UP58" s="423"/>
      <c r="UQ58" s="423"/>
      <c r="UR58" s="423"/>
      <c r="US58" s="423"/>
      <c r="UT58" s="423"/>
      <c r="UU58" s="423"/>
      <c r="UV58" s="423"/>
      <c r="UW58" s="423"/>
      <c r="UX58" s="423"/>
      <c r="UY58" s="423"/>
      <c r="UZ58" s="423"/>
      <c r="VA58" s="423"/>
      <c r="VB58" s="423"/>
      <c r="VC58" s="423"/>
      <c r="VD58" s="423"/>
      <c r="VE58" s="423"/>
      <c r="VF58" s="423"/>
      <c r="VG58" s="423"/>
      <c r="VH58" s="423"/>
      <c r="VI58" s="423"/>
      <c r="VJ58" s="423"/>
      <c r="VK58" s="423"/>
      <c r="VL58" s="423"/>
      <c r="VM58" s="423"/>
      <c r="VN58" s="423"/>
      <c r="VO58" s="423"/>
      <c r="VP58" s="423"/>
      <c r="VQ58" s="423"/>
      <c r="VR58" s="423"/>
      <c r="VS58" s="423"/>
      <c r="VT58" s="423"/>
      <c r="VU58" s="423"/>
      <c r="VV58" s="423"/>
      <c r="VW58" s="423"/>
      <c r="VX58" s="423"/>
      <c r="VY58" s="423"/>
      <c r="VZ58" s="423"/>
      <c r="WA58" s="423"/>
      <c r="WB58" s="423"/>
      <c r="WC58" s="423"/>
      <c r="WD58" s="423"/>
    </row>
    <row r="59" spans="1:602" s="424" customFormat="1" ht="15.75" x14ac:dyDescent="0.2">
      <c r="A59" s="435" t="s">
        <v>511</v>
      </c>
      <c r="B59" s="469" t="s">
        <v>411</v>
      </c>
      <c r="C59" s="434" t="s">
        <v>23</v>
      </c>
      <c r="D59" s="434">
        <v>8</v>
      </c>
      <c r="E59" s="434">
        <v>10.93</v>
      </c>
      <c r="F59" s="437">
        <f t="shared" si="0"/>
        <v>87.44</v>
      </c>
      <c r="G59" s="434">
        <v>8</v>
      </c>
      <c r="H59" s="434">
        <v>87.44</v>
      </c>
      <c r="I59" s="422">
        <f>IF(F59=0,0,H59/F59)</f>
        <v>1</v>
      </c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  <c r="X59" s="423"/>
      <c r="Y59" s="423"/>
      <c r="Z59" s="423"/>
      <c r="AA59" s="423"/>
      <c r="AB59" s="423"/>
      <c r="AC59" s="423"/>
      <c r="AD59" s="423"/>
      <c r="AE59" s="423"/>
      <c r="AF59" s="423"/>
      <c r="AG59" s="423"/>
      <c r="AH59" s="423"/>
      <c r="AI59" s="423"/>
      <c r="AJ59" s="423"/>
      <c r="AK59" s="423"/>
      <c r="AL59" s="423"/>
      <c r="AM59" s="423"/>
      <c r="AN59" s="423"/>
      <c r="AO59" s="423"/>
      <c r="AP59" s="423"/>
      <c r="AQ59" s="423"/>
      <c r="AR59" s="423"/>
      <c r="AS59" s="423"/>
      <c r="AT59" s="423"/>
      <c r="AU59" s="423"/>
      <c r="AV59" s="423"/>
      <c r="AW59" s="423"/>
      <c r="AX59" s="423"/>
      <c r="AY59" s="423"/>
      <c r="AZ59" s="423"/>
      <c r="BA59" s="423"/>
      <c r="BB59" s="423"/>
      <c r="BC59" s="423"/>
      <c r="BD59" s="423"/>
      <c r="BE59" s="423"/>
      <c r="BF59" s="423"/>
      <c r="BG59" s="423"/>
      <c r="BH59" s="423"/>
      <c r="BI59" s="423"/>
      <c r="BJ59" s="423"/>
      <c r="BK59" s="423"/>
      <c r="BL59" s="423"/>
      <c r="BM59" s="423"/>
      <c r="BN59" s="423"/>
      <c r="BO59" s="423"/>
      <c r="BP59" s="423"/>
      <c r="BQ59" s="423"/>
      <c r="BR59" s="423"/>
      <c r="BS59" s="423"/>
      <c r="BT59" s="423"/>
      <c r="BU59" s="423"/>
      <c r="BV59" s="423"/>
      <c r="BW59" s="423"/>
      <c r="BX59" s="423"/>
      <c r="BY59" s="423"/>
      <c r="BZ59" s="423"/>
      <c r="CA59" s="423"/>
      <c r="CB59" s="423"/>
      <c r="CC59" s="423"/>
      <c r="CD59" s="423"/>
      <c r="CE59" s="423"/>
      <c r="CF59" s="423"/>
      <c r="CG59" s="423"/>
      <c r="CH59" s="423"/>
      <c r="CI59" s="423"/>
      <c r="CJ59" s="423"/>
      <c r="CK59" s="423"/>
      <c r="CL59" s="423"/>
      <c r="CM59" s="423"/>
      <c r="CN59" s="423"/>
      <c r="CO59" s="423"/>
      <c r="CP59" s="423"/>
      <c r="CQ59" s="423"/>
      <c r="CR59" s="423"/>
      <c r="CS59" s="423"/>
      <c r="CT59" s="423"/>
      <c r="CU59" s="423"/>
      <c r="CV59" s="423"/>
      <c r="CW59" s="423"/>
      <c r="CX59" s="423"/>
      <c r="CY59" s="423"/>
      <c r="CZ59" s="423"/>
      <c r="DA59" s="423"/>
      <c r="DB59" s="423"/>
      <c r="DC59" s="423"/>
      <c r="DD59" s="423"/>
      <c r="DE59" s="423"/>
      <c r="DF59" s="423"/>
      <c r="DG59" s="423"/>
      <c r="DH59" s="423"/>
      <c r="DI59" s="423"/>
      <c r="DJ59" s="423"/>
      <c r="DK59" s="423"/>
      <c r="DL59" s="423"/>
      <c r="DM59" s="423"/>
      <c r="DN59" s="423"/>
      <c r="DO59" s="423"/>
      <c r="DP59" s="423"/>
      <c r="DQ59" s="423"/>
      <c r="DR59" s="423"/>
      <c r="DS59" s="423"/>
      <c r="DT59" s="423"/>
      <c r="DU59" s="423"/>
      <c r="DV59" s="423"/>
      <c r="DW59" s="423"/>
      <c r="DX59" s="423"/>
      <c r="DY59" s="423"/>
      <c r="DZ59" s="423"/>
      <c r="EA59" s="423"/>
      <c r="EB59" s="423"/>
      <c r="EC59" s="423"/>
      <c r="ED59" s="423"/>
      <c r="EE59" s="423"/>
      <c r="EF59" s="423"/>
      <c r="EG59" s="423"/>
      <c r="EH59" s="423"/>
      <c r="EI59" s="423"/>
      <c r="EJ59" s="423"/>
      <c r="EK59" s="423"/>
      <c r="EL59" s="423"/>
      <c r="EM59" s="423"/>
      <c r="EN59" s="423"/>
      <c r="EO59" s="423"/>
      <c r="EP59" s="423"/>
      <c r="EQ59" s="423"/>
      <c r="ER59" s="423"/>
      <c r="ES59" s="423"/>
      <c r="ET59" s="423"/>
      <c r="EU59" s="423"/>
      <c r="EV59" s="423"/>
      <c r="EW59" s="423"/>
      <c r="EX59" s="423"/>
      <c r="EY59" s="423"/>
      <c r="EZ59" s="423"/>
      <c r="FA59" s="423"/>
      <c r="FB59" s="423"/>
      <c r="FC59" s="423"/>
      <c r="FD59" s="423"/>
      <c r="FE59" s="423"/>
      <c r="FF59" s="423"/>
      <c r="FG59" s="423"/>
      <c r="FH59" s="423"/>
      <c r="FI59" s="423"/>
      <c r="FJ59" s="423"/>
      <c r="FK59" s="423"/>
      <c r="FL59" s="423"/>
      <c r="FM59" s="423"/>
      <c r="FN59" s="423"/>
      <c r="FO59" s="423"/>
      <c r="FP59" s="423"/>
      <c r="FQ59" s="423"/>
      <c r="FR59" s="423"/>
      <c r="FS59" s="423"/>
      <c r="FT59" s="423"/>
      <c r="FU59" s="423"/>
      <c r="FV59" s="423"/>
      <c r="FW59" s="423"/>
      <c r="FX59" s="423"/>
      <c r="FY59" s="423"/>
      <c r="FZ59" s="423"/>
      <c r="GA59" s="423"/>
      <c r="GB59" s="423"/>
      <c r="GC59" s="423"/>
      <c r="GD59" s="423"/>
      <c r="GE59" s="423"/>
      <c r="GF59" s="423"/>
      <c r="GG59" s="423"/>
      <c r="GH59" s="423"/>
      <c r="GI59" s="423"/>
      <c r="GJ59" s="423"/>
      <c r="GK59" s="423"/>
      <c r="GL59" s="423"/>
      <c r="GM59" s="423"/>
      <c r="GN59" s="423"/>
      <c r="GO59" s="423"/>
      <c r="GP59" s="423"/>
      <c r="GQ59" s="423"/>
      <c r="GR59" s="423"/>
      <c r="GS59" s="423"/>
      <c r="GT59" s="423"/>
      <c r="GU59" s="423"/>
      <c r="GV59" s="423"/>
      <c r="GW59" s="423"/>
      <c r="GX59" s="423"/>
      <c r="GY59" s="423"/>
      <c r="GZ59" s="423"/>
      <c r="HA59" s="423"/>
      <c r="HB59" s="423"/>
      <c r="HC59" s="423"/>
      <c r="HD59" s="423"/>
      <c r="HE59" s="423"/>
      <c r="HF59" s="423"/>
      <c r="HG59" s="423"/>
      <c r="HH59" s="423"/>
      <c r="HI59" s="423"/>
      <c r="HJ59" s="423"/>
      <c r="HK59" s="423"/>
      <c r="HL59" s="423"/>
      <c r="HM59" s="423"/>
      <c r="HN59" s="423"/>
      <c r="HO59" s="423"/>
      <c r="HP59" s="423"/>
      <c r="HQ59" s="423"/>
      <c r="HR59" s="423"/>
      <c r="HS59" s="423"/>
      <c r="HT59" s="423"/>
      <c r="HU59" s="423"/>
      <c r="HV59" s="423"/>
      <c r="HW59" s="423"/>
      <c r="HX59" s="423"/>
      <c r="HY59" s="423"/>
      <c r="HZ59" s="423"/>
      <c r="IA59" s="423"/>
      <c r="IB59" s="423"/>
      <c r="IC59" s="423"/>
      <c r="ID59" s="423"/>
      <c r="IE59" s="423"/>
      <c r="IF59" s="423"/>
      <c r="IG59" s="423"/>
      <c r="IH59" s="423"/>
      <c r="II59" s="423"/>
      <c r="IJ59" s="423"/>
      <c r="IK59" s="423"/>
      <c r="IL59" s="423"/>
      <c r="IM59" s="423"/>
      <c r="IN59" s="423"/>
      <c r="IO59" s="423"/>
      <c r="IP59" s="423"/>
      <c r="IQ59" s="423"/>
      <c r="IR59" s="423"/>
      <c r="IS59" s="423"/>
      <c r="IT59" s="423"/>
      <c r="IU59" s="423"/>
      <c r="IV59" s="423"/>
      <c r="IW59" s="423"/>
      <c r="IX59" s="423"/>
      <c r="IY59" s="423"/>
      <c r="IZ59" s="423"/>
      <c r="JA59" s="423"/>
      <c r="JB59" s="423"/>
      <c r="JC59" s="423"/>
      <c r="JD59" s="423"/>
      <c r="JE59" s="423"/>
      <c r="JF59" s="423"/>
      <c r="JG59" s="423"/>
      <c r="JH59" s="423"/>
      <c r="JI59" s="423"/>
      <c r="JJ59" s="423"/>
      <c r="JK59" s="423"/>
      <c r="JL59" s="423"/>
      <c r="JM59" s="423"/>
      <c r="JN59" s="423"/>
      <c r="JO59" s="423"/>
      <c r="JP59" s="423"/>
      <c r="JQ59" s="423"/>
      <c r="JR59" s="423"/>
      <c r="JS59" s="423"/>
      <c r="JT59" s="423"/>
      <c r="JU59" s="423"/>
      <c r="JV59" s="423"/>
      <c r="JW59" s="423"/>
      <c r="JX59" s="423"/>
      <c r="JY59" s="423"/>
      <c r="JZ59" s="423"/>
      <c r="KA59" s="423"/>
      <c r="KB59" s="423"/>
      <c r="KC59" s="423"/>
      <c r="KD59" s="423"/>
      <c r="KE59" s="423"/>
      <c r="KF59" s="423"/>
      <c r="KG59" s="423"/>
      <c r="KH59" s="423"/>
      <c r="KI59" s="423"/>
      <c r="KJ59" s="423"/>
      <c r="KK59" s="423"/>
      <c r="KL59" s="423"/>
      <c r="KM59" s="423"/>
      <c r="KN59" s="423"/>
      <c r="KO59" s="423"/>
      <c r="KP59" s="423"/>
      <c r="KQ59" s="423"/>
      <c r="KR59" s="423"/>
      <c r="KS59" s="423"/>
      <c r="KT59" s="423"/>
      <c r="KU59" s="423"/>
      <c r="KV59" s="423"/>
      <c r="KW59" s="423"/>
      <c r="KX59" s="423"/>
      <c r="KY59" s="423"/>
      <c r="KZ59" s="423"/>
      <c r="LA59" s="423"/>
      <c r="LB59" s="423"/>
      <c r="LC59" s="423"/>
      <c r="LD59" s="423"/>
      <c r="LE59" s="423"/>
      <c r="LF59" s="423"/>
      <c r="LG59" s="423"/>
      <c r="LH59" s="423"/>
      <c r="LI59" s="423"/>
      <c r="LJ59" s="423"/>
      <c r="LK59" s="423"/>
      <c r="LL59" s="423"/>
      <c r="LM59" s="423"/>
      <c r="LN59" s="423"/>
      <c r="LO59" s="423"/>
      <c r="LP59" s="423"/>
      <c r="LQ59" s="423"/>
      <c r="LR59" s="423"/>
      <c r="LS59" s="423"/>
      <c r="LT59" s="423"/>
      <c r="LU59" s="423"/>
      <c r="LV59" s="423"/>
      <c r="LW59" s="423"/>
      <c r="LX59" s="423"/>
      <c r="LY59" s="423"/>
      <c r="LZ59" s="423"/>
      <c r="MA59" s="423"/>
      <c r="MB59" s="423"/>
      <c r="MC59" s="423"/>
      <c r="MD59" s="423"/>
      <c r="ME59" s="423"/>
      <c r="MF59" s="423"/>
      <c r="MG59" s="423"/>
      <c r="MH59" s="423"/>
      <c r="MI59" s="423"/>
      <c r="MJ59" s="423"/>
      <c r="MK59" s="423"/>
      <c r="ML59" s="423"/>
      <c r="MM59" s="423"/>
      <c r="MN59" s="423"/>
      <c r="MO59" s="423"/>
      <c r="MP59" s="423"/>
      <c r="MQ59" s="423"/>
      <c r="MR59" s="423"/>
      <c r="MS59" s="423"/>
      <c r="MT59" s="423"/>
      <c r="MU59" s="423"/>
      <c r="MV59" s="423"/>
      <c r="MW59" s="423"/>
      <c r="MX59" s="423"/>
      <c r="MY59" s="423"/>
      <c r="MZ59" s="423"/>
      <c r="NA59" s="423"/>
      <c r="NB59" s="423"/>
      <c r="NC59" s="423"/>
      <c r="ND59" s="423"/>
      <c r="NE59" s="423"/>
      <c r="NF59" s="423"/>
      <c r="NG59" s="423"/>
      <c r="NH59" s="423"/>
      <c r="NI59" s="423"/>
      <c r="NJ59" s="423"/>
      <c r="NK59" s="423"/>
      <c r="NL59" s="423"/>
      <c r="NM59" s="423"/>
      <c r="NN59" s="423"/>
      <c r="NO59" s="423"/>
      <c r="NP59" s="423"/>
      <c r="NQ59" s="423"/>
      <c r="NR59" s="423"/>
      <c r="NS59" s="423"/>
      <c r="NT59" s="423"/>
      <c r="NU59" s="423"/>
      <c r="NV59" s="423"/>
      <c r="NW59" s="423"/>
      <c r="NX59" s="423"/>
      <c r="NY59" s="423"/>
      <c r="NZ59" s="423"/>
      <c r="OA59" s="423"/>
      <c r="OB59" s="423"/>
      <c r="OC59" s="423"/>
      <c r="OD59" s="423"/>
      <c r="OE59" s="423"/>
      <c r="OF59" s="423"/>
      <c r="OG59" s="423"/>
      <c r="OH59" s="423"/>
      <c r="OI59" s="423"/>
      <c r="OJ59" s="423"/>
      <c r="OK59" s="423"/>
      <c r="OL59" s="423"/>
      <c r="OM59" s="423"/>
      <c r="ON59" s="423"/>
      <c r="OO59" s="423"/>
      <c r="OP59" s="423"/>
      <c r="OQ59" s="423"/>
      <c r="OR59" s="423"/>
      <c r="OS59" s="423"/>
      <c r="OT59" s="423"/>
      <c r="OU59" s="423"/>
      <c r="OV59" s="423"/>
      <c r="OW59" s="423"/>
      <c r="OX59" s="423"/>
      <c r="OY59" s="423"/>
      <c r="OZ59" s="423"/>
      <c r="PA59" s="423"/>
      <c r="PB59" s="423"/>
      <c r="PC59" s="423"/>
      <c r="PD59" s="423"/>
      <c r="PE59" s="423"/>
      <c r="PF59" s="423"/>
      <c r="PG59" s="423"/>
      <c r="PH59" s="423"/>
      <c r="PI59" s="423"/>
      <c r="PJ59" s="423"/>
      <c r="PK59" s="423"/>
      <c r="PL59" s="423"/>
      <c r="PM59" s="423"/>
      <c r="PN59" s="423"/>
      <c r="PO59" s="423"/>
      <c r="PP59" s="423"/>
      <c r="PQ59" s="423"/>
      <c r="PR59" s="423"/>
      <c r="PS59" s="423"/>
      <c r="PT59" s="423"/>
      <c r="PU59" s="423"/>
      <c r="PV59" s="423"/>
      <c r="PW59" s="423"/>
      <c r="PX59" s="423"/>
      <c r="PY59" s="423"/>
      <c r="PZ59" s="423"/>
      <c r="QA59" s="423"/>
      <c r="QB59" s="423"/>
      <c r="QC59" s="423"/>
      <c r="QD59" s="423"/>
      <c r="QE59" s="423"/>
      <c r="QF59" s="423"/>
      <c r="QG59" s="423"/>
      <c r="QH59" s="423"/>
      <c r="QI59" s="423"/>
      <c r="QJ59" s="423"/>
      <c r="QK59" s="423"/>
      <c r="QL59" s="423"/>
      <c r="QM59" s="423"/>
      <c r="QN59" s="423"/>
      <c r="QO59" s="423"/>
      <c r="QP59" s="423"/>
      <c r="QQ59" s="423"/>
      <c r="QR59" s="423"/>
      <c r="QS59" s="423"/>
      <c r="QT59" s="423"/>
      <c r="QU59" s="423"/>
      <c r="QV59" s="423"/>
      <c r="QW59" s="423"/>
      <c r="QX59" s="423"/>
      <c r="QY59" s="423"/>
      <c r="QZ59" s="423"/>
      <c r="RA59" s="423"/>
      <c r="RB59" s="423"/>
      <c r="RC59" s="423"/>
      <c r="RD59" s="423"/>
      <c r="RE59" s="423"/>
      <c r="RF59" s="423"/>
      <c r="RG59" s="423"/>
      <c r="RH59" s="423"/>
      <c r="RI59" s="423"/>
      <c r="RJ59" s="423"/>
      <c r="RK59" s="423"/>
      <c r="RL59" s="423"/>
      <c r="RM59" s="423"/>
      <c r="RN59" s="423"/>
      <c r="RO59" s="423"/>
      <c r="RP59" s="423"/>
      <c r="RQ59" s="423"/>
      <c r="RR59" s="423"/>
      <c r="RS59" s="423"/>
      <c r="RT59" s="423"/>
      <c r="RU59" s="423"/>
      <c r="RV59" s="423"/>
      <c r="RW59" s="423"/>
      <c r="RX59" s="423"/>
      <c r="RY59" s="423"/>
      <c r="RZ59" s="423"/>
      <c r="SA59" s="423"/>
      <c r="SB59" s="423"/>
      <c r="SC59" s="423"/>
      <c r="SD59" s="423"/>
      <c r="SE59" s="423"/>
      <c r="SF59" s="423"/>
      <c r="SG59" s="423"/>
      <c r="SH59" s="423"/>
      <c r="SI59" s="423"/>
      <c r="SJ59" s="423"/>
      <c r="SK59" s="423"/>
      <c r="SL59" s="423"/>
      <c r="SM59" s="423"/>
      <c r="SN59" s="423"/>
      <c r="SO59" s="423"/>
      <c r="SP59" s="423"/>
      <c r="SQ59" s="423"/>
      <c r="SR59" s="423"/>
      <c r="SS59" s="423"/>
      <c r="ST59" s="423"/>
      <c r="SU59" s="423"/>
      <c r="SV59" s="423"/>
      <c r="SW59" s="423"/>
      <c r="SX59" s="423"/>
      <c r="SY59" s="423"/>
      <c r="SZ59" s="423"/>
      <c r="TA59" s="423"/>
      <c r="TB59" s="423"/>
      <c r="TC59" s="423"/>
      <c r="TD59" s="423"/>
      <c r="TE59" s="423"/>
      <c r="TF59" s="423"/>
      <c r="TG59" s="423"/>
      <c r="TH59" s="423"/>
      <c r="TI59" s="423"/>
      <c r="TJ59" s="423"/>
      <c r="TK59" s="423"/>
      <c r="TL59" s="423"/>
      <c r="TM59" s="423"/>
      <c r="TN59" s="423"/>
      <c r="TO59" s="423"/>
      <c r="TP59" s="423"/>
      <c r="TQ59" s="423"/>
      <c r="TR59" s="423"/>
      <c r="TS59" s="423"/>
      <c r="TT59" s="423"/>
      <c r="TU59" s="423"/>
      <c r="TV59" s="423"/>
      <c r="TW59" s="423"/>
      <c r="TX59" s="423"/>
      <c r="TY59" s="423"/>
      <c r="TZ59" s="423"/>
      <c r="UA59" s="423"/>
      <c r="UB59" s="423"/>
      <c r="UC59" s="423"/>
      <c r="UD59" s="423"/>
      <c r="UE59" s="423"/>
      <c r="UF59" s="423"/>
      <c r="UG59" s="423"/>
      <c r="UH59" s="423"/>
      <c r="UI59" s="423"/>
      <c r="UJ59" s="423"/>
      <c r="UK59" s="423"/>
      <c r="UL59" s="423"/>
      <c r="UM59" s="423"/>
      <c r="UN59" s="423"/>
      <c r="UO59" s="423"/>
      <c r="UP59" s="423"/>
      <c r="UQ59" s="423"/>
      <c r="UR59" s="423"/>
      <c r="US59" s="423"/>
      <c r="UT59" s="423"/>
      <c r="UU59" s="423"/>
      <c r="UV59" s="423"/>
      <c r="UW59" s="423"/>
      <c r="UX59" s="423"/>
      <c r="UY59" s="423"/>
      <c r="UZ59" s="423"/>
      <c r="VA59" s="423"/>
      <c r="VB59" s="423"/>
      <c r="VC59" s="423"/>
      <c r="VD59" s="423"/>
      <c r="VE59" s="423"/>
      <c r="VF59" s="423"/>
      <c r="VG59" s="423"/>
      <c r="VH59" s="423"/>
      <c r="VI59" s="423"/>
      <c r="VJ59" s="423"/>
      <c r="VK59" s="423"/>
      <c r="VL59" s="423"/>
      <c r="VM59" s="423"/>
      <c r="VN59" s="423"/>
      <c r="VO59" s="423"/>
      <c r="VP59" s="423"/>
      <c r="VQ59" s="423"/>
      <c r="VR59" s="423"/>
      <c r="VS59" s="423"/>
      <c r="VT59" s="423"/>
      <c r="VU59" s="423"/>
      <c r="VV59" s="423"/>
      <c r="VW59" s="423"/>
      <c r="VX59" s="423"/>
      <c r="VY59" s="423"/>
      <c r="VZ59" s="423"/>
      <c r="WA59" s="423"/>
      <c r="WB59" s="423"/>
      <c r="WC59" s="423"/>
      <c r="WD59" s="423"/>
    </row>
    <row r="60" spans="1:602" s="424" customFormat="1" ht="15.75" x14ac:dyDescent="0.2">
      <c r="A60" s="435" t="s">
        <v>512</v>
      </c>
      <c r="B60" s="469" t="s">
        <v>413</v>
      </c>
      <c r="C60" s="434" t="s">
        <v>35</v>
      </c>
      <c r="D60" s="434">
        <v>12.5</v>
      </c>
      <c r="E60" s="434">
        <v>13.93</v>
      </c>
      <c r="F60" s="437">
        <f t="shared" si="0"/>
        <v>174.13</v>
      </c>
      <c r="G60" s="434">
        <v>12.5</v>
      </c>
      <c r="H60" s="434">
        <v>174.125</v>
      </c>
      <c r="I60" s="422">
        <f>IF(F60=0,0,H60/F60)</f>
        <v>0.99997128582093842</v>
      </c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  <c r="X60" s="423"/>
      <c r="Y60" s="423"/>
      <c r="Z60" s="423"/>
      <c r="AA60" s="423"/>
      <c r="AB60" s="423"/>
      <c r="AC60" s="423"/>
      <c r="AD60" s="423"/>
      <c r="AE60" s="423"/>
      <c r="AF60" s="423"/>
      <c r="AG60" s="423"/>
      <c r="AH60" s="423"/>
      <c r="AI60" s="423"/>
      <c r="AJ60" s="423"/>
      <c r="AK60" s="423"/>
      <c r="AL60" s="423"/>
      <c r="AM60" s="423"/>
      <c r="AN60" s="423"/>
      <c r="AO60" s="423"/>
      <c r="AP60" s="423"/>
      <c r="AQ60" s="423"/>
      <c r="AR60" s="423"/>
      <c r="AS60" s="423"/>
      <c r="AT60" s="423"/>
      <c r="AU60" s="423"/>
      <c r="AV60" s="423"/>
      <c r="AW60" s="423"/>
      <c r="AX60" s="423"/>
      <c r="AY60" s="423"/>
      <c r="AZ60" s="423"/>
      <c r="BA60" s="423"/>
      <c r="BB60" s="423"/>
      <c r="BC60" s="423"/>
      <c r="BD60" s="423"/>
      <c r="BE60" s="423"/>
      <c r="BF60" s="423"/>
      <c r="BG60" s="423"/>
      <c r="BH60" s="423"/>
      <c r="BI60" s="423"/>
      <c r="BJ60" s="423"/>
      <c r="BK60" s="423"/>
      <c r="BL60" s="423"/>
      <c r="BM60" s="423"/>
      <c r="BN60" s="423"/>
      <c r="BO60" s="423"/>
      <c r="BP60" s="423"/>
      <c r="BQ60" s="423"/>
      <c r="BR60" s="423"/>
      <c r="BS60" s="423"/>
      <c r="BT60" s="423"/>
      <c r="BU60" s="423"/>
      <c r="BV60" s="423"/>
      <c r="BW60" s="423"/>
      <c r="BX60" s="423"/>
      <c r="BY60" s="423"/>
      <c r="BZ60" s="423"/>
      <c r="CA60" s="423"/>
      <c r="CB60" s="423"/>
      <c r="CC60" s="423"/>
      <c r="CD60" s="423"/>
      <c r="CE60" s="423"/>
      <c r="CF60" s="423"/>
      <c r="CG60" s="423"/>
      <c r="CH60" s="423"/>
      <c r="CI60" s="423"/>
      <c r="CJ60" s="423"/>
      <c r="CK60" s="423"/>
      <c r="CL60" s="423"/>
      <c r="CM60" s="423"/>
      <c r="CN60" s="423"/>
      <c r="CO60" s="423"/>
      <c r="CP60" s="423"/>
      <c r="CQ60" s="423"/>
      <c r="CR60" s="423"/>
      <c r="CS60" s="423"/>
      <c r="CT60" s="423"/>
      <c r="CU60" s="423"/>
      <c r="CV60" s="423"/>
      <c r="CW60" s="423"/>
      <c r="CX60" s="423"/>
      <c r="CY60" s="423"/>
      <c r="CZ60" s="423"/>
      <c r="DA60" s="423"/>
      <c r="DB60" s="423"/>
      <c r="DC60" s="423"/>
      <c r="DD60" s="423"/>
      <c r="DE60" s="423"/>
      <c r="DF60" s="423"/>
      <c r="DG60" s="423"/>
      <c r="DH60" s="423"/>
      <c r="DI60" s="423"/>
      <c r="DJ60" s="423"/>
      <c r="DK60" s="423"/>
      <c r="DL60" s="423"/>
      <c r="DM60" s="423"/>
      <c r="DN60" s="423"/>
      <c r="DO60" s="423"/>
      <c r="DP60" s="423"/>
      <c r="DQ60" s="423"/>
      <c r="DR60" s="423"/>
      <c r="DS60" s="423"/>
      <c r="DT60" s="423"/>
      <c r="DU60" s="423"/>
      <c r="DV60" s="423"/>
      <c r="DW60" s="423"/>
      <c r="DX60" s="423"/>
      <c r="DY60" s="423"/>
      <c r="DZ60" s="423"/>
      <c r="EA60" s="423"/>
      <c r="EB60" s="423"/>
      <c r="EC60" s="423"/>
      <c r="ED60" s="423"/>
      <c r="EE60" s="423"/>
      <c r="EF60" s="423"/>
      <c r="EG60" s="423"/>
      <c r="EH60" s="423"/>
      <c r="EI60" s="423"/>
      <c r="EJ60" s="423"/>
      <c r="EK60" s="423"/>
      <c r="EL60" s="423"/>
      <c r="EM60" s="423"/>
      <c r="EN60" s="423"/>
      <c r="EO60" s="423"/>
      <c r="EP60" s="423"/>
      <c r="EQ60" s="423"/>
      <c r="ER60" s="423"/>
      <c r="ES60" s="423"/>
      <c r="ET60" s="423"/>
      <c r="EU60" s="423"/>
      <c r="EV60" s="423"/>
      <c r="EW60" s="423"/>
      <c r="EX60" s="423"/>
      <c r="EY60" s="423"/>
      <c r="EZ60" s="423"/>
      <c r="FA60" s="423"/>
      <c r="FB60" s="423"/>
      <c r="FC60" s="423"/>
      <c r="FD60" s="423"/>
      <c r="FE60" s="423"/>
      <c r="FF60" s="423"/>
      <c r="FG60" s="423"/>
      <c r="FH60" s="423"/>
      <c r="FI60" s="423"/>
      <c r="FJ60" s="423"/>
      <c r="FK60" s="423"/>
      <c r="FL60" s="423"/>
      <c r="FM60" s="423"/>
      <c r="FN60" s="423"/>
      <c r="FO60" s="423"/>
      <c r="FP60" s="423"/>
      <c r="FQ60" s="423"/>
      <c r="FR60" s="423"/>
      <c r="FS60" s="423"/>
      <c r="FT60" s="423"/>
      <c r="FU60" s="423"/>
      <c r="FV60" s="423"/>
      <c r="FW60" s="423"/>
      <c r="FX60" s="423"/>
      <c r="FY60" s="423"/>
      <c r="FZ60" s="423"/>
      <c r="GA60" s="423"/>
      <c r="GB60" s="423"/>
      <c r="GC60" s="423"/>
      <c r="GD60" s="423"/>
      <c r="GE60" s="423"/>
      <c r="GF60" s="423"/>
      <c r="GG60" s="423"/>
      <c r="GH60" s="423"/>
      <c r="GI60" s="423"/>
      <c r="GJ60" s="423"/>
      <c r="GK60" s="423"/>
      <c r="GL60" s="423"/>
      <c r="GM60" s="423"/>
      <c r="GN60" s="423"/>
      <c r="GO60" s="423"/>
      <c r="GP60" s="423"/>
      <c r="GQ60" s="423"/>
      <c r="GR60" s="423"/>
      <c r="GS60" s="423"/>
      <c r="GT60" s="423"/>
      <c r="GU60" s="423"/>
      <c r="GV60" s="423"/>
      <c r="GW60" s="423"/>
      <c r="GX60" s="423"/>
      <c r="GY60" s="423"/>
      <c r="GZ60" s="423"/>
      <c r="HA60" s="423"/>
      <c r="HB60" s="423"/>
      <c r="HC60" s="423"/>
      <c r="HD60" s="423"/>
      <c r="HE60" s="423"/>
      <c r="HF60" s="423"/>
      <c r="HG60" s="423"/>
      <c r="HH60" s="423"/>
      <c r="HI60" s="423"/>
      <c r="HJ60" s="423"/>
      <c r="HK60" s="423"/>
      <c r="HL60" s="423"/>
      <c r="HM60" s="423"/>
      <c r="HN60" s="423"/>
      <c r="HO60" s="423"/>
      <c r="HP60" s="423"/>
      <c r="HQ60" s="423"/>
      <c r="HR60" s="423"/>
      <c r="HS60" s="423"/>
      <c r="HT60" s="423"/>
      <c r="HU60" s="423"/>
      <c r="HV60" s="423"/>
      <c r="HW60" s="423"/>
      <c r="HX60" s="423"/>
      <c r="HY60" s="423"/>
      <c r="HZ60" s="423"/>
      <c r="IA60" s="423"/>
      <c r="IB60" s="423"/>
      <c r="IC60" s="423"/>
      <c r="ID60" s="423"/>
      <c r="IE60" s="423"/>
      <c r="IF60" s="423"/>
      <c r="IG60" s="423"/>
      <c r="IH60" s="423"/>
      <c r="II60" s="423"/>
      <c r="IJ60" s="423"/>
      <c r="IK60" s="423"/>
      <c r="IL60" s="423"/>
      <c r="IM60" s="423"/>
      <c r="IN60" s="423"/>
      <c r="IO60" s="423"/>
      <c r="IP60" s="423"/>
      <c r="IQ60" s="423"/>
      <c r="IR60" s="423"/>
      <c r="IS60" s="423"/>
      <c r="IT60" s="423"/>
      <c r="IU60" s="423"/>
      <c r="IV60" s="423"/>
      <c r="IW60" s="423"/>
      <c r="IX60" s="423"/>
      <c r="IY60" s="423"/>
      <c r="IZ60" s="423"/>
      <c r="JA60" s="423"/>
      <c r="JB60" s="423"/>
      <c r="JC60" s="423"/>
      <c r="JD60" s="423"/>
      <c r="JE60" s="423"/>
      <c r="JF60" s="423"/>
      <c r="JG60" s="423"/>
      <c r="JH60" s="423"/>
      <c r="JI60" s="423"/>
      <c r="JJ60" s="423"/>
      <c r="JK60" s="423"/>
      <c r="JL60" s="423"/>
      <c r="JM60" s="423"/>
      <c r="JN60" s="423"/>
      <c r="JO60" s="423"/>
      <c r="JP60" s="423"/>
      <c r="JQ60" s="423"/>
      <c r="JR60" s="423"/>
      <c r="JS60" s="423"/>
      <c r="JT60" s="423"/>
      <c r="JU60" s="423"/>
      <c r="JV60" s="423"/>
      <c r="JW60" s="423"/>
      <c r="JX60" s="423"/>
      <c r="JY60" s="423"/>
      <c r="JZ60" s="423"/>
      <c r="KA60" s="423"/>
      <c r="KB60" s="423"/>
      <c r="KC60" s="423"/>
      <c r="KD60" s="423"/>
      <c r="KE60" s="423"/>
      <c r="KF60" s="423"/>
      <c r="KG60" s="423"/>
      <c r="KH60" s="423"/>
      <c r="KI60" s="423"/>
      <c r="KJ60" s="423"/>
      <c r="KK60" s="423"/>
      <c r="KL60" s="423"/>
      <c r="KM60" s="423"/>
      <c r="KN60" s="423"/>
      <c r="KO60" s="423"/>
      <c r="KP60" s="423"/>
      <c r="KQ60" s="423"/>
      <c r="KR60" s="423"/>
      <c r="KS60" s="423"/>
      <c r="KT60" s="423"/>
      <c r="KU60" s="423"/>
      <c r="KV60" s="423"/>
      <c r="KW60" s="423"/>
      <c r="KX60" s="423"/>
      <c r="KY60" s="423"/>
      <c r="KZ60" s="423"/>
      <c r="LA60" s="423"/>
      <c r="LB60" s="423"/>
      <c r="LC60" s="423"/>
      <c r="LD60" s="423"/>
      <c r="LE60" s="423"/>
      <c r="LF60" s="423"/>
      <c r="LG60" s="423"/>
      <c r="LH60" s="423"/>
      <c r="LI60" s="423"/>
      <c r="LJ60" s="423"/>
      <c r="LK60" s="423"/>
      <c r="LL60" s="423"/>
      <c r="LM60" s="423"/>
      <c r="LN60" s="423"/>
      <c r="LO60" s="423"/>
      <c r="LP60" s="423"/>
      <c r="LQ60" s="423"/>
      <c r="LR60" s="423"/>
      <c r="LS60" s="423"/>
      <c r="LT60" s="423"/>
      <c r="LU60" s="423"/>
      <c r="LV60" s="423"/>
      <c r="LW60" s="423"/>
      <c r="LX60" s="423"/>
      <c r="LY60" s="423"/>
      <c r="LZ60" s="423"/>
      <c r="MA60" s="423"/>
      <c r="MB60" s="423"/>
      <c r="MC60" s="423"/>
      <c r="MD60" s="423"/>
      <c r="ME60" s="423"/>
      <c r="MF60" s="423"/>
      <c r="MG60" s="423"/>
      <c r="MH60" s="423"/>
      <c r="MI60" s="423"/>
      <c r="MJ60" s="423"/>
      <c r="MK60" s="423"/>
      <c r="ML60" s="423"/>
      <c r="MM60" s="423"/>
      <c r="MN60" s="423"/>
      <c r="MO60" s="423"/>
      <c r="MP60" s="423"/>
      <c r="MQ60" s="423"/>
      <c r="MR60" s="423"/>
      <c r="MS60" s="423"/>
      <c r="MT60" s="423"/>
      <c r="MU60" s="423"/>
      <c r="MV60" s="423"/>
      <c r="MW60" s="423"/>
      <c r="MX60" s="423"/>
      <c r="MY60" s="423"/>
      <c r="MZ60" s="423"/>
      <c r="NA60" s="423"/>
      <c r="NB60" s="423"/>
      <c r="NC60" s="423"/>
      <c r="ND60" s="423"/>
      <c r="NE60" s="423"/>
      <c r="NF60" s="423"/>
      <c r="NG60" s="423"/>
      <c r="NH60" s="423"/>
      <c r="NI60" s="423"/>
      <c r="NJ60" s="423"/>
      <c r="NK60" s="423"/>
      <c r="NL60" s="423"/>
      <c r="NM60" s="423"/>
      <c r="NN60" s="423"/>
      <c r="NO60" s="423"/>
      <c r="NP60" s="423"/>
      <c r="NQ60" s="423"/>
      <c r="NR60" s="423"/>
      <c r="NS60" s="423"/>
      <c r="NT60" s="423"/>
      <c r="NU60" s="423"/>
      <c r="NV60" s="423"/>
      <c r="NW60" s="423"/>
      <c r="NX60" s="423"/>
      <c r="NY60" s="423"/>
      <c r="NZ60" s="423"/>
      <c r="OA60" s="423"/>
      <c r="OB60" s="423"/>
      <c r="OC60" s="423"/>
      <c r="OD60" s="423"/>
      <c r="OE60" s="423"/>
      <c r="OF60" s="423"/>
      <c r="OG60" s="423"/>
      <c r="OH60" s="423"/>
      <c r="OI60" s="423"/>
      <c r="OJ60" s="423"/>
      <c r="OK60" s="423"/>
      <c r="OL60" s="423"/>
      <c r="OM60" s="423"/>
      <c r="ON60" s="423"/>
      <c r="OO60" s="423"/>
      <c r="OP60" s="423"/>
      <c r="OQ60" s="423"/>
      <c r="OR60" s="423"/>
      <c r="OS60" s="423"/>
      <c r="OT60" s="423"/>
      <c r="OU60" s="423"/>
      <c r="OV60" s="423"/>
      <c r="OW60" s="423"/>
      <c r="OX60" s="423"/>
      <c r="OY60" s="423"/>
      <c r="OZ60" s="423"/>
      <c r="PA60" s="423"/>
      <c r="PB60" s="423"/>
      <c r="PC60" s="423"/>
      <c r="PD60" s="423"/>
      <c r="PE60" s="423"/>
      <c r="PF60" s="423"/>
      <c r="PG60" s="423"/>
      <c r="PH60" s="423"/>
      <c r="PI60" s="423"/>
      <c r="PJ60" s="423"/>
      <c r="PK60" s="423"/>
      <c r="PL60" s="423"/>
      <c r="PM60" s="423"/>
      <c r="PN60" s="423"/>
      <c r="PO60" s="423"/>
      <c r="PP60" s="423"/>
      <c r="PQ60" s="423"/>
      <c r="PR60" s="423"/>
      <c r="PS60" s="423"/>
      <c r="PT60" s="423"/>
      <c r="PU60" s="423"/>
      <c r="PV60" s="423"/>
      <c r="PW60" s="423"/>
      <c r="PX60" s="423"/>
      <c r="PY60" s="423"/>
      <c r="PZ60" s="423"/>
      <c r="QA60" s="423"/>
      <c r="QB60" s="423"/>
      <c r="QC60" s="423"/>
      <c r="QD60" s="423"/>
      <c r="QE60" s="423"/>
      <c r="QF60" s="423"/>
      <c r="QG60" s="423"/>
      <c r="QH60" s="423"/>
      <c r="QI60" s="423"/>
      <c r="QJ60" s="423"/>
      <c r="QK60" s="423"/>
      <c r="QL60" s="423"/>
      <c r="QM60" s="423"/>
      <c r="QN60" s="423"/>
      <c r="QO60" s="423"/>
      <c r="QP60" s="423"/>
      <c r="QQ60" s="423"/>
      <c r="QR60" s="423"/>
      <c r="QS60" s="423"/>
      <c r="QT60" s="423"/>
      <c r="QU60" s="423"/>
      <c r="QV60" s="423"/>
      <c r="QW60" s="423"/>
      <c r="QX60" s="423"/>
      <c r="QY60" s="423"/>
      <c r="QZ60" s="423"/>
      <c r="RA60" s="423"/>
      <c r="RB60" s="423"/>
      <c r="RC60" s="423"/>
      <c r="RD60" s="423"/>
      <c r="RE60" s="423"/>
      <c r="RF60" s="423"/>
      <c r="RG60" s="423"/>
      <c r="RH60" s="423"/>
      <c r="RI60" s="423"/>
      <c r="RJ60" s="423"/>
      <c r="RK60" s="423"/>
      <c r="RL60" s="423"/>
      <c r="RM60" s="423"/>
      <c r="RN60" s="423"/>
      <c r="RO60" s="423"/>
      <c r="RP60" s="423"/>
      <c r="RQ60" s="423"/>
      <c r="RR60" s="423"/>
      <c r="RS60" s="423"/>
      <c r="RT60" s="423"/>
      <c r="RU60" s="423"/>
      <c r="RV60" s="423"/>
      <c r="RW60" s="423"/>
      <c r="RX60" s="423"/>
      <c r="RY60" s="423"/>
      <c r="RZ60" s="423"/>
      <c r="SA60" s="423"/>
      <c r="SB60" s="423"/>
      <c r="SC60" s="423"/>
      <c r="SD60" s="423"/>
      <c r="SE60" s="423"/>
      <c r="SF60" s="423"/>
      <c r="SG60" s="423"/>
      <c r="SH60" s="423"/>
      <c r="SI60" s="423"/>
      <c r="SJ60" s="423"/>
      <c r="SK60" s="423"/>
      <c r="SL60" s="423"/>
      <c r="SM60" s="423"/>
      <c r="SN60" s="423"/>
      <c r="SO60" s="423"/>
      <c r="SP60" s="423"/>
      <c r="SQ60" s="423"/>
      <c r="SR60" s="423"/>
      <c r="SS60" s="423"/>
      <c r="ST60" s="423"/>
      <c r="SU60" s="423"/>
      <c r="SV60" s="423"/>
      <c r="SW60" s="423"/>
      <c r="SX60" s="423"/>
      <c r="SY60" s="423"/>
      <c r="SZ60" s="423"/>
      <c r="TA60" s="423"/>
      <c r="TB60" s="423"/>
      <c r="TC60" s="423"/>
      <c r="TD60" s="423"/>
      <c r="TE60" s="423"/>
      <c r="TF60" s="423"/>
      <c r="TG60" s="423"/>
      <c r="TH60" s="423"/>
      <c r="TI60" s="423"/>
      <c r="TJ60" s="423"/>
      <c r="TK60" s="423"/>
      <c r="TL60" s="423"/>
      <c r="TM60" s="423"/>
      <c r="TN60" s="423"/>
      <c r="TO60" s="423"/>
      <c r="TP60" s="423"/>
      <c r="TQ60" s="423"/>
      <c r="TR60" s="423"/>
      <c r="TS60" s="423"/>
      <c r="TT60" s="423"/>
      <c r="TU60" s="423"/>
      <c r="TV60" s="423"/>
      <c r="TW60" s="423"/>
      <c r="TX60" s="423"/>
      <c r="TY60" s="423"/>
      <c r="TZ60" s="423"/>
      <c r="UA60" s="423"/>
      <c r="UB60" s="423"/>
      <c r="UC60" s="423"/>
      <c r="UD60" s="423"/>
      <c r="UE60" s="423"/>
      <c r="UF60" s="423"/>
      <c r="UG60" s="423"/>
      <c r="UH60" s="423"/>
      <c r="UI60" s="423"/>
      <c r="UJ60" s="423"/>
      <c r="UK60" s="423"/>
      <c r="UL60" s="423"/>
      <c r="UM60" s="423"/>
      <c r="UN60" s="423"/>
      <c r="UO60" s="423"/>
      <c r="UP60" s="423"/>
      <c r="UQ60" s="423"/>
      <c r="UR60" s="423"/>
      <c r="US60" s="423"/>
      <c r="UT60" s="423"/>
      <c r="UU60" s="423"/>
      <c r="UV60" s="423"/>
      <c r="UW60" s="423"/>
      <c r="UX60" s="423"/>
      <c r="UY60" s="423"/>
      <c r="UZ60" s="423"/>
      <c r="VA60" s="423"/>
      <c r="VB60" s="423"/>
      <c r="VC60" s="423"/>
      <c r="VD60" s="423"/>
      <c r="VE60" s="423"/>
      <c r="VF60" s="423"/>
      <c r="VG60" s="423"/>
      <c r="VH60" s="423"/>
      <c r="VI60" s="423"/>
      <c r="VJ60" s="423"/>
      <c r="VK60" s="423"/>
      <c r="VL60" s="423"/>
      <c r="VM60" s="423"/>
      <c r="VN60" s="423"/>
      <c r="VO60" s="423"/>
      <c r="VP60" s="423"/>
      <c r="VQ60" s="423"/>
      <c r="VR60" s="423"/>
      <c r="VS60" s="423"/>
      <c r="VT60" s="423"/>
      <c r="VU60" s="423"/>
      <c r="VV60" s="423"/>
      <c r="VW60" s="423"/>
      <c r="VX60" s="423"/>
      <c r="VY60" s="423"/>
      <c r="VZ60" s="423"/>
      <c r="WA60" s="423"/>
      <c r="WB60" s="423"/>
      <c r="WC60" s="423"/>
      <c r="WD60" s="423"/>
    </row>
    <row r="61" spans="1:602" s="424" customFormat="1" ht="30" x14ac:dyDescent="0.2">
      <c r="A61" s="435" t="s">
        <v>513</v>
      </c>
      <c r="B61" s="469" t="s">
        <v>415</v>
      </c>
      <c r="C61" s="434" t="s">
        <v>26</v>
      </c>
      <c r="D61" s="434">
        <v>140</v>
      </c>
      <c r="E61" s="434">
        <v>8.74</v>
      </c>
      <c r="F61" s="437">
        <f t="shared" si="0"/>
        <v>1223.5999999999999</v>
      </c>
      <c r="G61" s="434">
        <v>140</v>
      </c>
      <c r="H61" s="434">
        <v>1223.6000000000001</v>
      </c>
      <c r="I61" s="422">
        <f>IF(F61=0,0,H61/F61)</f>
        <v>1.0000000000000002</v>
      </c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3"/>
      <c r="AC61" s="423"/>
      <c r="AD61" s="423"/>
      <c r="AE61" s="423"/>
      <c r="AF61" s="423"/>
      <c r="AG61" s="423"/>
      <c r="AH61" s="423"/>
      <c r="AI61" s="423"/>
      <c r="AJ61" s="423"/>
      <c r="AK61" s="423"/>
      <c r="AL61" s="423"/>
      <c r="AM61" s="423"/>
      <c r="AN61" s="423"/>
      <c r="AO61" s="423"/>
      <c r="AP61" s="423"/>
      <c r="AQ61" s="423"/>
      <c r="AR61" s="423"/>
      <c r="AS61" s="423"/>
      <c r="AT61" s="423"/>
      <c r="AU61" s="423"/>
      <c r="AV61" s="423"/>
      <c r="AW61" s="423"/>
      <c r="AX61" s="423"/>
      <c r="AY61" s="423"/>
      <c r="AZ61" s="423"/>
      <c r="BA61" s="423"/>
      <c r="BB61" s="423"/>
      <c r="BC61" s="423"/>
      <c r="BD61" s="423"/>
      <c r="BE61" s="423"/>
      <c r="BF61" s="423"/>
      <c r="BG61" s="423"/>
      <c r="BH61" s="423"/>
      <c r="BI61" s="423"/>
      <c r="BJ61" s="423"/>
      <c r="BK61" s="423"/>
      <c r="BL61" s="423"/>
      <c r="BM61" s="423"/>
      <c r="BN61" s="423"/>
      <c r="BO61" s="423"/>
      <c r="BP61" s="423"/>
      <c r="BQ61" s="423"/>
      <c r="BR61" s="423"/>
      <c r="BS61" s="423"/>
      <c r="BT61" s="423"/>
      <c r="BU61" s="423"/>
      <c r="BV61" s="423"/>
      <c r="BW61" s="423"/>
      <c r="BX61" s="423"/>
      <c r="BY61" s="423"/>
      <c r="BZ61" s="423"/>
      <c r="CA61" s="423"/>
      <c r="CB61" s="423"/>
      <c r="CC61" s="423"/>
      <c r="CD61" s="423"/>
      <c r="CE61" s="423"/>
      <c r="CF61" s="423"/>
      <c r="CG61" s="423"/>
      <c r="CH61" s="423"/>
      <c r="CI61" s="423"/>
      <c r="CJ61" s="423"/>
      <c r="CK61" s="423"/>
      <c r="CL61" s="423"/>
      <c r="CM61" s="423"/>
      <c r="CN61" s="423"/>
      <c r="CO61" s="423"/>
      <c r="CP61" s="423"/>
      <c r="CQ61" s="423"/>
      <c r="CR61" s="423"/>
      <c r="CS61" s="423"/>
      <c r="CT61" s="423"/>
      <c r="CU61" s="423"/>
      <c r="CV61" s="423"/>
      <c r="CW61" s="423"/>
      <c r="CX61" s="423"/>
      <c r="CY61" s="423"/>
      <c r="CZ61" s="423"/>
      <c r="DA61" s="423"/>
      <c r="DB61" s="423"/>
      <c r="DC61" s="423"/>
      <c r="DD61" s="423"/>
      <c r="DE61" s="423"/>
      <c r="DF61" s="423"/>
      <c r="DG61" s="423"/>
      <c r="DH61" s="423"/>
      <c r="DI61" s="423"/>
      <c r="DJ61" s="423"/>
      <c r="DK61" s="423"/>
      <c r="DL61" s="423"/>
      <c r="DM61" s="423"/>
      <c r="DN61" s="423"/>
      <c r="DO61" s="423"/>
      <c r="DP61" s="423"/>
      <c r="DQ61" s="423"/>
      <c r="DR61" s="423"/>
      <c r="DS61" s="423"/>
      <c r="DT61" s="423"/>
      <c r="DU61" s="423"/>
      <c r="DV61" s="423"/>
      <c r="DW61" s="423"/>
      <c r="DX61" s="423"/>
      <c r="DY61" s="423"/>
      <c r="DZ61" s="423"/>
      <c r="EA61" s="423"/>
      <c r="EB61" s="423"/>
      <c r="EC61" s="423"/>
      <c r="ED61" s="423"/>
      <c r="EE61" s="423"/>
      <c r="EF61" s="423"/>
      <c r="EG61" s="423"/>
      <c r="EH61" s="423"/>
      <c r="EI61" s="423"/>
      <c r="EJ61" s="423"/>
      <c r="EK61" s="423"/>
      <c r="EL61" s="423"/>
      <c r="EM61" s="423"/>
      <c r="EN61" s="423"/>
      <c r="EO61" s="423"/>
      <c r="EP61" s="423"/>
      <c r="EQ61" s="423"/>
      <c r="ER61" s="423"/>
      <c r="ES61" s="423"/>
      <c r="ET61" s="423"/>
      <c r="EU61" s="423"/>
      <c r="EV61" s="423"/>
      <c r="EW61" s="423"/>
      <c r="EX61" s="423"/>
      <c r="EY61" s="423"/>
      <c r="EZ61" s="423"/>
      <c r="FA61" s="423"/>
      <c r="FB61" s="423"/>
      <c r="FC61" s="423"/>
      <c r="FD61" s="423"/>
      <c r="FE61" s="423"/>
      <c r="FF61" s="423"/>
      <c r="FG61" s="423"/>
      <c r="FH61" s="423"/>
      <c r="FI61" s="423"/>
      <c r="FJ61" s="423"/>
      <c r="FK61" s="423"/>
      <c r="FL61" s="423"/>
      <c r="FM61" s="423"/>
      <c r="FN61" s="423"/>
      <c r="FO61" s="423"/>
      <c r="FP61" s="423"/>
      <c r="FQ61" s="423"/>
      <c r="FR61" s="423"/>
      <c r="FS61" s="423"/>
      <c r="FT61" s="423"/>
      <c r="FU61" s="423"/>
      <c r="FV61" s="423"/>
      <c r="FW61" s="423"/>
      <c r="FX61" s="423"/>
      <c r="FY61" s="423"/>
      <c r="FZ61" s="423"/>
      <c r="GA61" s="423"/>
      <c r="GB61" s="423"/>
      <c r="GC61" s="423"/>
      <c r="GD61" s="423"/>
      <c r="GE61" s="423"/>
      <c r="GF61" s="423"/>
      <c r="GG61" s="423"/>
      <c r="GH61" s="423"/>
      <c r="GI61" s="423"/>
      <c r="GJ61" s="423"/>
      <c r="GK61" s="423"/>
      <c r="GL61" s="423"/>
      <c r="GM61" s="423"/>
      <c r="GN61" s="423"/>
      <c r="GO61" s="423"/>
      <c r="GP61" s="423"/>
      <c r="GQ61" s="423"/>
      <c r="GR61" s="423"/>
      <c r="GS61" s="423"/>
      <c r="GT61" s="423"/>
      <c r="GU61" s="423"/>
      <c r="GV61" s="423"/>
      <c r="GW61" s="423"/>
      <c r="GX61" s="423"/>
      <c r="GY61" s="423"/>
      <c r="GZ61" s="423"/>
      <c r="HA61" s="423"/>
      <c r="HB61" s="423"/>
      <c r="HC61" s="423"/>
      <c r="HD61" s="423"/>
      <c r="HE61" s="423"/>
      <c r="HF61" s="423"/>
      <c r="HG61" s="423"/>
      <c r="HH61" s="423"/>
      <c r="HI61" s="423"/>
      <c r="HJ61" s="423"/>
      <c r="HK61" s="423"/>
      <c r="HL61" s="423"/>
      <c r="HM61" s="423"/>
      <c r="HN61" s="423"/>
      <c r="HO61" s="423"/>
      <c r="HP61" s="423"/>
      <c r="HQ61" s="423"/>
      <c r="HR61" s="423"/>
      <c r="HS61" s="423"/>
      <c r="HT61" s="423"/>
      <c r="HU61" s="423"/>
      <c r="HV61" s="423"/>
      <c r="HW61" s="423"/>
      <c r="HX61" s="423"/>
      <c r="HY61" s="423"/>
      <c r="HZ61" s="423"/>
      <c r="IA61" s="423"/>
      <c r="IB61" s="423"/>
      <c r="IC61" s="423"/>
      <c r="ID61" s="423"/>
      <c r="IE61" s="423"/>
      <c r="IF61" s="423"/>
      <c r="IG61" s="423"/>
      <c r="IH61" s="423"/>
      <c r="II61" s="423"/>
      <c r="IJ61" s="423"/>
      <c r="IK61" s="423"/>
      <c r="IL61" s="423"/>
      <c r="IM61" s="423"/>
      <c r="IN61" s="423"/>
      <c r="IO61" s="423"/>
      <c r="IP61" s="423"/>
      <c r="IQ61" s="423"/>
      <c r="IR61" s="423"/>
      <c r="IS61" s="423"/>
      <c r="IT61" s="423"/>
      <c r="IU61" s="423"/>
      <c r="IV61" s="423"/>
      <c r="IW61" s="423"/>
      <c r="IX61" s="423"/>
      <c r="IY61" s="423"/>
      <c r="IZ61" s="423"/>
      <c r="JA61" s="423"/>
      <c r="JB61" s="423"/>
      <c r="JC61" s="423"/>
      <c r="JD61" s="423"/>
      <c r="JE61" s="423"/>
      <c r="JF61" s="423"/>
      <c r="JG61" s="423"/>
      <c r="JH61" s="423"/>
      <c r="JI61" s="423"/>
      <c r="JJ61" s="423"/>
      <c r="JK61" s="423"/>
      <c r="JL61" s="423"/>
      <c r="JM61" s="423"/>
      <c r="JN61" s="423"/>
      <c r="JO61" s="423"/>
      <c r="JP61" s="423"/>
      <c r="JQ61" s="423"/>
      <c r="JR61" s="423"/>
      <c r="JS61" s="423"/>
      <c r="JT61" s="423"/>
      <c r="JU61" s="423"/>
      <c r="JV61" s="423"/>
      <c r="JW61" s="423"/>
      <c r="JX61" s="423"/>
      <c r="JY61" s="423"/>
      <c r="JZ61" s="423"/>
      <c r="KA61" s="423"/>
      <c r="KB61" s="423"/>
      <c r="KC61" s="423"/>
      <c r="KD61" s="423"/>
      <c r="KE61" s="423"/>
      <c r="KF61" s="423"/>
      <c r="KG61" s="423"/>
      <c r="KH61" s="423"/>
      <c r="KI61" s="423"/>
      <c r="KJ61" s="423"/>
      <c r="KK61" s="423"/>
      <c r="KL61" s="423"/>
      <c r="KM61" s="423"/>
      <c r="KN61" s="423"/>
      <c r="KO61" s="423"/>
      <c r="KP61" s="423"/>
      <c r="KQ61" s="423"/>
      <c r="KR61" s="423"/>
      <c r="KS61" s="423"/>
      <c r="KT61" s="423"/>
      <c r="KU61" s="423"/>
      <c r="KV61" s="423"/>
      <c r="KW61" s="423"/>
      <c r="KX61" s="423"/>
      <c r="KY61" s="423"/>
      <c r="KZ61" s="423"/>
      <c r="LA61" s="423"/>
      <c r="LB61" s="423"/>
      <c r="LC61" s="423"/>
      <c r="LD61" s="423"/>
      <c r="LE61" s="423"/>
      <c r="LF61" s="423"/>
      <c r="LG61" s="423"/>
      <c r="LH61" s="423"/>
      <c r="LI61" s="423"/>
      <c r="LJ61" s="423"/>
      <c r="LK61" s="423"/>
      <c r="LL61" s="423"/>
      <c r="LM61" s="423"/>
      <c r="LN61" s="423"/>
      <c r="LO61" s="423"/>
      <c r="LP61" s="423"/>
      <c r="LQ61" s="423"/>
      <c r="LR61" s="423"/>
      <c r="LS61" s="423"/>
      <c r="LT61" s="423"/>
      <c r="LU61" s="423"/>
      <c r="LV61" s="423"/>
      <c r="LW61" s="423"/>
      <c r="LX61" s="423"/>
      <c r="LY61" s="423"/>
      <c r="LZ61" s="423"/>
      <c r="MA61" s="423"/>
      <c r="MB61" s="423"/>
      <c r="MC61" s="423"/>
      <c r="MD61" s="423"/>
      <c r="ME61" s="423"/>
      <c r="MF61" s="423"/>
      <c r="MG61" s="423"/>
      <c r="MH61" s="423"/>
      <c r="MI61" s="423"/>
      <c r="MJ61" s="423"/>
      <c r="MK61" s="423"/>
      <c r="ML61" s="423"/>
      <c r="MM61" s="423"/>
      <c r="MN61" s="423"/>
      <c r="MO61" s="423"/>
      <c r="MP61" s="423"/>
      <c r="MQ61" s="423"/>
      <c r="MR61" s="423"/>
      <c r="MS61" s="423"/>
      <c r="MT61" s="423"/>
      <c r="MU61" s="423"/>
      <c r="MV61" s="423"/>
      <c r="MW61" s="423"/>
      <c r="MX61" s="423"/>
      <c r="MY61" s="423"/>
      <c r="MZ61" s="423"/>
      <c r="NA61" s="423"/>
      <c r="NB61" s="423"/>
      <c r="NC61" s="423"/>
      <c r="ND61" s="423"/>
      <c r="NE61" s="423"/>
      <c r="NF61" s="423"/>
      <c r="NG61" s="423"/>
      <c r="NH61" s="423"/>
      <c r="NI61" s="423"/>
      <c r="NJ61" s="423"/>
      <c r="NK61" s="423"/>
      <c r="NL61" s="423"/>
      <c r="NM61" s="423"/>
      <c r="NN61" s="423"/>
      <c r="NO61" s="423"/>
      <c r="NP61" s="423"/>
      <c r="NQ61" s="423"/>
      <c r="NR61" s="423"/>
      <c r="NS61" s="423"/>
      <c r="NT61" s="423"/>
      <c r="NU61" s="423"/>
      <c r="NV61" s="423"/>
      <c r="NW61" s="423"/>
      <c r="NX61" s="423"/>
      <c r="NY61" s="423"/>
      <c r="NZ61" s="423"/>
      <c r="OA61" s="423"/>
      <c r="OB61" s="423"/>
      <c r="OC61" s="423"/>
      <c r="OD61" s="423"/>
      <c r="OE61" s="423"/>
      <c r="OF61" s="423"/>
      <c r="OG61" s="423"/>
      <c r="OH61" s="423"/>
      <c r="OI61" s="423"/>
      <c r="OJ61" s="423"/>
      <c r="OK61" s="423"/>
      <c r="OL61" s="423"/>
      <c r="OM61" s="423"/>
      <c r="ON61" s="423"/>
      <c r="OO61" s="423"/>
      <c r="OP61" s="423"/>
      <c r="OQ61" s="423"/>
      <c r="OR61" s="423"/>
      <c r="OS61" s="423"/>
      <c r="OT61" s="423"/>
      <c r="OU61" s="423"/>
      <c r="OV61" s="423"/>
      <c r="OW61" s="423"/>
      <c r="OX61" s="423"/>
      <c r="OY61" s="423"/>
      <c r="OZ61" s="423"/>
      <c r="PA61" s="423"/>
      <c r="PB61" s="423"/>
      <c r="PC61" s="423"/>
      <c r="PD61" s="423"/>
      <c r="PE61" s="423"/>
      <c r="PF61" s="423"/>
      <c r="PG61" s="423"/>
      <c r="PH61" s="423"/>
      <c r="PI61" s="423"/>
      <c r="PJ61" s="423"/>
      <c r="PK61" s="423"/>
      <c r="PL61" s="423"/>
      <c r="PM61" s="423"/>
      <c r="PN61" s="423"/>
      <c r="PO61" s="423"/>
      <c r="PP61" s="423"/>
      <c r="PQ61" s="423"/>
      <c r="PR61" s="423"/>
      <c r="PS61" s="423"/>
      <c r="PT61" s="423"/>
      <c r="PU61" s="423"/>
      <c r="PV61" s="423"/>
      <c r="PW61" s="423"/>
      <c r="PX61" s="423"/>
      <c r="PY61" s="423"/>
      <c r="PZ61" s="423"/>
      <c r="QA61" s="423"/>
      <c r="QB61" s="423"/>
      <c r="QC61" s="423"/>
      <c r="QD61" s="423"/>
      <c r="QE61" s="423"/>
      <c r="QF61" s="423"/>
      <c r="QG61" s="423"/>
      <c r="QH61" s="423"/>
      <c r="QI61" s="423"/>
      <c r="QJ61" s="423"/>
      <c r="QK61" s="423"/>
      <c r="QL61" s="423"/>
      <c r="QM61" s="423"/>
      <c r="QN61" s="423"/>
      <c r="QO61" s="423"/>
      <c r="QP61" s="423"/>
      <c r="QQ61" s="423"/>
      <c r="QR61" s="423"/>
      <c r="QS61" s="423"/>
      <c r="QT61" s="423"/>
      <c r="QU61" s="423"/>
      <c r="QV61" s="423"/>
      <c r="QW61" s="423"/>
      <c r="QX61" s="423"/>
      <c r="QY61" s="423"/>
      <c r="QZ61" s="423"/>
      <c r="RA61" s="423"/>
      <c r="RB61" s="423"/>
      <c r="RC61" s="423"/>
      <c r="RD61" s="423"/>
      <c r="RE61" s="423"/>
      <c r="RF61" s="423"/>
      <c r="RG61" s="423"/>
      <c r="RH61" s="423"/>
      <c r="RI61" s="423"/>
      <c r="RJ61" s="423"/>
      <c r="RK61" s="423"/>
      <c r="RL61" s="423"/>
      <c r="RM61" s="423"/>
      <c r="RN61" s="423"/>
      <c r="RO61" s="423"/>
      <c r="RP61" s="423"/>
      <c r="RQ61" s="423"/>
      <c r="RR61" s="423"/>
      <c r="RS61" s="423"/>
      <c r="RT61" s="423"/>
      <c r="RU61" s="423"/>
      <c r="RV61" s="423"/>
      <c r="RW61" s="423"/>
      <c r="RX61" s="423"/>
      <c r="RY61" s="423"/>
      <c r="RZ61" s="423"/>
      <c r="SA61" s="423"/>
      <c r="SB61" s="423"/>
      <c r="SC61" s="423"/>
      <c r="SD61" s="423"/>
      <c r="SE61" s="423"/>
      <c r="SF61" s="423"/>
      <c r="SG61" s="423"/>
      <c r="SH61" s="423"/>
      <c r="SI61" s="423"/>
      <c r="SJ61" s="423"/>
      <c r="SK61" s="423"/>
      <c r="SL61" s="423"/>
      <c r="SM61" s="423"/>
      <c r="SN61" s="423"/>
      <c r="SO61" s="423"/>
      <c r="SP61" s="423"/>
      <c r="SQ61" s="423"/>
      <c r="SR61" s="423"/>
      <c r="SS61" s="423"/>
      <c r="ST61" s="423"/>
      <c r="SU61" s="423"/>
      <c r="SV61" s="423"/>
      <c r="SW61" s="423"/>
      <c r="SX61" s="423"/>
      <c r="SY61" s="423"/>
      <c r="SZ61" s="423"/>
      <c r="TA61" s="423"/>
      <c r="TB61" s="423"/>
      <c r="TC61" s="423"/>
      <c r="TD61" s="423"/>
      <c r="TE61" s="423"/>
      <c r="TF61" s="423"/>
      <c r="TG61" s="423"/>
      <c r="TH61" s="423"/>
      <c r="TI61" s="423"/>
      <c r="TJ61" s="423"/>
      <c r="TK61" s="423"/>
      <c r="TL61" s="423"/>
      <c r="TM61" s="423"/>
      <c r="TN61" s="423"/>
      <c r="TO61" s="423"/>
      <c r="TP61" s="423"/>
      <c r="TQ61" s="423"/>
      <c r="TR61" s="423"/>
      <c r="TS61" s="423"/>
      <c r="TT61" s="423"/>
      <c r="TU61" s="423"/>
      <c r="TV61" s="423"/>
      <c r="TW61" s="423"/>
      <c r="TX61" s="423"/>
      <c r="TY61" s="423"/>
      <c r="TZ61" s="423"/>
      <c r="UA61" s="423"/>
      <c r="UB61" s="423"/>
      <c r="UC61" s="423"/>
      <c r="UD61" s="423"/>
      <c r="UE61" s="423"/>
      <c r="UF61" s="423"/>
      <c r="UG61" s="423"/>
      <c r="UH61" s="423"/>
      <c r="UI61" s="423"/>
      <c r="UJ61" s="423"/>
      <c r="UK61" s="423"/>
      <c r="UL61" s="423"/>
      <c r="UM61" s="423"/>
      <c r="UN61" s="423"/>
      <c r="UO61" s="423"/>
      <c r="UP61" s="423"/>
      <c r="UQ61" s="423"/>
      <c r="UR61" s="423"/>
      <c r="US61" s="423"/>
      <c r="UT61" s="423"/>
      <c r="UU61" s="423"/>
      <c r="UV61" s="423"/>
      <c r="UW61" s="423"/>
      <c r="UX61" s="423"/>
      <c r="UY61" s="423"/>
      <c r="UZ61" s="423"/>
      <c r="VA61" s="423"/>
      <c r="VB61" s="423"/>
      <c r="VC61" s="423"/>
      <c r="VD61" s="423"/>
      <c r="VE61" s="423"/>
      <c r="VF61" s="423"/>
      <c r="VG61" s="423"/>
      <c r="VH61" s="423"/>
      <c r="VI61" s="423"/>
      <c r="VJ61" s="423"/>
      <c r="VK61" s="423"/>
      <c r="VL61" s="423"/>
      <c r="VM61" s="423"/>
      <c r="VN61" s="423"/>
      <c r="VO61" s="423"/>
      <c r="VP61" s="423"/>
      <c r="VQ61" s="423"/>
      <c r="VR61" s="423"/>
      <c r="VS61" s="423"/>
      <c r="VT61" s="423"/>
      <c r="VU61" s="423"/>
      <c r="VV61" s="423"/>
      <c r="VW61" s="423"/>
      <c r="VX61" s="423"/>
      <c r="VY61" s="423"/>
      <c r="VZ61" s="423"/>
      <c r="WA61" s="423"/>
      <c r="WB61" s="423"/>
      <c r="WC61" s="423"/>
      <c r="WD61" s="423"/>
    </row>
    <row r="62" spans="1:602" s="424" customFormat="1" ht="15.75" x14ac:dyDescent="0.2">
      <c r="A62" s="435" t="s">
        <v>514</v>
      </c>
      <c r="B62" s="469" t="s">
        <v>417</v>
      </c>
      <c r="C62" s="434" t="s">
        <v>26</v>
      </c>
      <c r="D62" s="434">
        <v>6</v>
      </c>
      <c r="E62" s="434">
        <v>4</v>
      </c>
      <c r="F62" s="437">
        <f t="shared" si="0"/>
        <v>24</v>
      </c>
      <c r="G62" s="434">
        <v>6</v>
      </c>
      <c r="H62" s="434">
        <v>24</v>
      </c>
      <c r="I62" s="422">
        <f>IF(F62=0,0,H62/F62)</f>
        <v>1</v>
      </c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  <c r="AA62" s="423"/>
      <c r="AB62" s="423"/>
      <c r="AC62" s="423"/>
      <c r="AD62" s="423"/>
      <c r="AE62" s="423"/>
      <c r="AF62" s="423"/>
      <c r="AG62" s="423"/>
      <c r="AH62" s="423"/>
      <c r="AI62" s="423"/>
      <c r="AJ62" s="423"/>
      <c r="AK62" s="423"/>
      <c r="AL62" s="423"/>
      <c r="AM62" s="423"/>
      <c r="AN62" s="423"/>
      <c r="AO62" s="423"/>
      <c r="AP62" s="423"/>
      <c r="AQ62" s="423"/>
      <c r="AR62" s="423"/>
      <c r="AS62" s="423"/>
      <c r="AT62" s="423"/>
      <c r="AU62" s="423"/>
      <c r="AV62" s="423"/>
      <c r="AW62" s="423"/>
      <c r="AX62" s="423"/>
      <c r="AY62" s="423"/>
      <c r="AZ62" s="423"/>
      <c r="BA62" s="423"/>
      <c r="BB62" s="423"/>
      <c r="BC62" s="423"/>
      <c r="BD62" s="423"/>
      <c r="BE62" s="423"/>
      <c r="BF62" s="423"/>
      <c r="BG62" s="423"/>
      <c r="BH62" s="423"/>
      <c r="BI62" s="423"/>
      <c r="BJ62" s="423"/>
      <c r="BK62" s="423"/>
      <c r="BL62" s="423"/>
      <c r="BM62" s="423"/>
      <c r="BN62" s="423"/>
      <c r="BO62" s="423"/>
      <c r="BP62" s="423"/>
      <c r="BQ62" s="423"/>
      <c r="BR62" s="423"/>
      <c r="BS62" s="423"/>
      <c r="BT62" s="423"/>
      <c r="BU62" s="423"/>
      <c r="BV62" s="423"/>
      <c r="BW62" s="423"/>
      <c r="BX62" s="423"/>
      <c r="BY62" s="423"/>
      <c r="BZ62" s="423"/>
      <c r="CA62" s="423"/>
      <c r="CB62" s="423"/>
      <c r="CC62" s="423"/>
      <c r="CD62" s="423"/>
      <c r="CE62" s="423"/>
      <c r="CF62" s="423"/>
      <c r="CG62" s="423"/>
      <c r="CH62" s="423"/>
      <c r="CI62" s="423"/>
      <c r="CJ62" s="423"/>
      <c r="CK62" s="423"/>
      <c r="CL62" s="423"/>
      <c r="CM62" s="423"/>
      <c r="CN62" s="423"/>
      <c r="CO62" s="423"/>
      <c r="CP62" s="423"/>
      <c r="CQ62" s="423"/>
      <c r="CR62" s="423"/>
      <c r="CS62" s="423"/>
      <c r="CT62" s="423"/>
      <c r="CU62" s="423"/>
      <c r="CV62" s="423"/>
      <c r="CW62" s="423"/>
      <c r="CX62" s="423"/>
      <c r="CY62" s="423"/>
      <c r="CZ62" s="423"/>
      <c r="DA62" s="423"/>
      <c r="DB62" s="423"/>
      <c r="DC62" s="423"/>
      <c r="DD62" s="423"/>
      <c r="DE62" s="423"/>
      <c r="DF62" s="423"/>
      <c r="DG62" s="423"/>
      <c r="DH62" s="423"/>
      <c r="DI62" s="423"/>
      <c r="DJ62" s="423"/>
      <c r="DK62" s="423"/>
      <c r="DL62" s="423"/>
      <c r="DM62" s="423"/>
      <c r="DN62" s="423"/>
      <c r="DO62" s="423"/>
      <c r="DP62" s="423"/>
      <c r="DQ62" s="423"/>
      <c r="DR62" s="423"/>
      <c r="DS62" s="423"/>
      <c r="DT62" s="423"/>
      <c r="DU62" s="423"/>
      <c r="DV62" s="423"/>
      <c r="DW62" s="423"/>
      <c r="DX62" s="423"/>
      <c r="DY62" s="423"/>
      <c r="DZ62" s="423"/>
      <c r="EA62" s="423"/>
      <c r="EB62" s="423"/>
      <c r="EC62" s="423"/>
      <c r="ED62" s="423"/>
      <c r="EE62" s="423"/>
      <c r="EF62" s="423"/>
      <c r="EG62" s="423"/>
      <c r="EH62" s="423"/>
      <c r="EI62" s="423"/>
      <c r="EJ62" s="423"/>
      <c r="EK62" s="423"/>
      <c r="EL62" s="423"/>
      <c r="EM62" s="423"/>
      <c r="EN62" s="423"/>
      <c r="EO62" s="423"/>
      <c r="EP62" s="423"/>
      <c r="EQ62" s="423"/>
      <c r="ER62" s="423"/>
      <c r="ES62" s="423"/>
      <c r="ET62" s="423"/>
      <c r="EU62" s="423"/>
      <c r="EV62" s="423"/>
      <c r="EW62" s="423"/>
      <c r="EX62" s="423"/>
      <c r="EY62" s="423"/>
      <c r="EZ62" s="423"/>
      <c r="FA62" s="423"/>
      <c r="FB62" s="423"/>
      <c r="FC62" s="423"/>
      <c r="FD62" s="423"/>
      <c r="FE62" s="423"/>
      <c r="FF62" s="423"/>
      <c r="FG62" s="423"/>
      <c r="FH62" s="423"/>
      <c r="FI62" s="423"/>
      <c r="FJ62" s="423"/>
      <c r="FK62" s="423"/>
      <c r="FL62" s="423"/>
      <c r="FM62" s="423"/>
      <c r="FN62" s="423"/>
      <c r="FO62" s="423"/>
      <c r="FP62" s="423"/>
      <c r="FQ62" s="423"/>
      <c r="FR62" s="423"/>
      <c r="FS62" s="423"/>
      <c r="FT62" s="423"/>
      <c r="FU62" s="423"/>
      <c r="FV62" s="423"/>
      <c r="FW62" s="423"/>
      <c r="FX62" s="423"/>
      <c r="FY62" s="423"/>
      <c r="FZ62" s="423"/>
      <c r="GA62" s="423"/>
      <c r="GB62" s="423"/>
      <c r="GC62" s="423"/>
      <c r="GD62" s="423"/>
      <c r="GE62" s="423"/>
      <c r="GF62" s="423"/>
      <c r="GG62" s="423"/>
      <c r="GH62" s="423"/>
      <c r="GI62" s="423"/>
      <c r="GJ62" s="423"/>
      <c r="GK62" s="423"/>
      <c r="GL62" s="423"/>
      <c r="GM62" s="423"/>
      <c r="GN62" s="423"/>
      <c r="GO62" s="423"/>
      <c r="GP62" s="423"/>
      <c r="GQ62" s="423"/>
      <c r="GR62" s="423"/>
      <c r="GS62" s="423"/>
      <c r="GT62" s="423"/>
      <c r="GU62" s="423"/>
      <c r="GV62" s="423"/>
      <c r="GW62" s="423"/>
      <c r="GX62" s="423"/>
      <c r="GY62" s="423"/>
      <c r="GZ62" s="423"/>
      <c r="HA62" s="423"/>
      <c r="HB62" s="423"/>
      <c r="HC62" s="423"/>
      <c r="HD62" s="423"/>
      <c r="HE62" s="423"/>
      <c r="HF62" s="423"/>
      <c r="HG62" s="423"/>
      <c r="HH62" s="423"/>
      <c r="HI62" s="423"/>
      <c r="HJ62" s="423"/>
      <c r="HK62" s="423"/>
      <c r="HL62" s="423"/>
      <c r="HM62" s="423"/>
      <c r="HN62" s="423"/>
      <c r="HO62" s="423"/>
      <c r="HP62" s="423"/>
      <c r="HQ62" s="423"/>
      <c r="HR62" s="423"/>
      <c r="HS62" s="423"/>
      <c r="HT62" s="423"/>
      <c r="HU62" s="423"/>
      <c r="HV62" s="423"/>
      <c r="HW62" s="423"/>
      <c r="HX62" s="423"/>
      <c r="HY62" s="423"/>
      <c r="HZ62" s="423"/>
      <c r="IA62" s="423"/>
      <c r="IB62" s="423"/>
      <c r="IC62" s="423"/>
      <c r="ID62" s="423"/>
      <c r="IE62" s="423"/>
      <c r="IF62" s="423"/>
      <c r="IG62" s="423"/>
      <c r="IH62" s="423"/>
      <c r="II62" s="423"/>
      <c r="IJ62" s="423"/>
      <c r="IK62" s="423"/>
      <c r="IL62" s="423"/>
      <c r="IM62" s="423"/>
      <c r="IN62" s="423"/>
      <c r="IO62" s="423"/>
      <c r="IP62" s="423"/>
      <c r="IQ62" s="423"/>
      <c r="IR62" s="423"/>
      <c r="IS62" s="423"/>
      <c r="IT62" s="423"/>
      <c r="IU62" s="423"/>
      <c r="IV62" s="423"/>
      <c r="IW62" s="423"/>
      <c r="IX62" s="423"/>
      <c r="IY62" s="423"/>
      <c r="IZ62" s="423"/>
      <c r="JA62" s="423"/>
      <c r="JB62" s="423"/>
      <c r="JC62" s="423"/>
      <c r="JD62" s="423"/>
      <c r="JE62" s="423"/>
      <c r="JF62" s="423"/>
      <c r="JG62" s="423"/>
      <c r="JH62" s="423"/>
      <c r="JI62" s="423"/>
      <c r="JJ62" s="423"/>
      <c r="JK62" s="423"/>
      <c r="JL62" s="423"/>
      <c r="JM62" s="423"/>
      <c r="JN62" s="423"/>
      <c r="JO62" s="423"/>
      <c r="JP62" s="423"/>
      <c r="JQ62" s="423"/>
      <c r="JR62" s="423"/>
      <c r="JS62" s="423"/>
      <c r="JT62" s="423"/>
      <c r="JU62" s="423"/>
      <c r="JV62" s="423"/>
      <c r="JW62" s="423"/>
      <c r="JX62" s="423"/>
      <c r="JY62" s="423"/>
      <c r="JZ62" s="423"/>
      <c r="KA62" s="423"/>
      <c r="KB62" s="423"/>
      <c r="KC62" s="423"/>
      <c r="KD62" s="423"/>
      <c r="KE62" s="423"/>
      <c r="KF62" s="423"/>
      <c r="KG62" s="423"/>
      <c r="KH62" s="423"/>
      <c r="KI62" s="423"/>
      <c r="KJ62" s="423"/>
      <c r="KK62" s="423"/>
      <c r="KL62" s="423"/>
      <c r="KM62" s="423"/>
      <c r="KN62" s="423"/>
      <c r="KO62" s="423"/>
      <c r="KP62" s="423"/>
      <c r="KQ62" s="423"/>
      <c r="KR62" s="423"/>
      <c r="KS62" s="423"/>
      <c r="KT62" s="423"/>
      <c r="KU62" s="423"/>
      <c r="KV62" s="423"/>
      <c r="KW62" s="423"/>
      <c r="KX62" s="423"/>
      <c r="KY62" s="423"/>
      <c r="KZ62" s="423"/>
      <c r="LA62" s="423"/>
      <c r="LB62" s="423"/>
      <c r="LC62" s="423"/>
      <c r="LD62" s="423"/>
      <c r="LE62" s="423"/>
      <c r="LF62" s="423"/>
      <c r="LG62" s="423"/>
      <c r="LH62" s="423"/>
      <c r="LI62" s="423"/>
      <c r="LJ62" s="423"/>
      <c r="LK62" s="423"/>
      <c r="LL62" s="423"/>
      <c r="LM62" s="423"/>
      <c r="LN62" s="423"/>
      <c r="LO62" s="423"/>
      <c r="LP62" s="423"/>
      <c r="LQ62" s="423"/>
      <c r="LR62" s="423"/>
      <c r="LS62" s="423"/>
      <c r="LT62" s="423"/>
      <c r="LU62" s="423"/>
      <c r="LV62" s="423"/>
      <c r="LW62" s="423"/>
      <c r="LX62" s="423"/>
      <c r="LY62" s="423"/>
      <c r="LZ62" s="423"/>
      <c r="MA62" s="423"/>
      <c r="MB62" s="423"/>
      <c r="MC62" s="423"/>
      <c r="MD62" s="423"/>
      <c r="ME62" s="423"/>
      <c r="MF62" s="423"/>
      <c r="MG62" s="423"/>
      <c r="MH62" s="423"/>
      <c r="MI62" s="423"/>
      <c r="MJ62" s="423"/>
      <c r="MK62" s="423"/>
      <c r="ML62" s="423"/>
      <c r="MM62" s="423"/>
      <c r="MN62" s="423"/>
      <c r="MO62" s="423"/>
      <c r="MP62" s="423"/>
      <c r="MQ62" s="423"/>
      <c r="MR62" s="423"/>
      <c r="MS62" s="423"/>
      <c r="MT62" s="423"/>
      <c r="MU62" s="423"/>
      <c r="MV62" s="423"/>
      <c r="MW62" s="423"/>
      <c r="MX62" s="423"/>
      <c r="MY62" s="423"/>
      <c r="MZ62" s="423"/>
      <c r="NA62" s="423"/>
      <c r="NB62" s="423"/>
      <c r="NC62" s="423"/>
      <c r="ND62" s="423"/>
      <c r="NE62" s="423"/>
      <c r="NF62" s="423"/>
      <c r="NG62" s="423"/>
      <c r="NH62" s="423"/>
      <c r="NI62" s="423"/>
      <c r="NJ62" s="423"/>
      <c r="NK62" s="423"/>
      <c r="NL62" s="423"/>
      <c r="NM62" s="423"/>
      <c r="NN62" s="423"/>
      <c r="NO62" s="423"/>
      <c r="NP62" s="423"/>
      <c r="NQ62" s="423"/>
      <c r="NR62" s="423"/>
      <c r="NS62" s="423"/>
      <c r="NT62" s="423"/>
      <c r="NU62" s="423"/>
      <c r="NV62" s="423"/>
      <c r="NW62" s="423"/>
      <c r="NX62" s="423"/>
      <c r="NY62" s="423"/>
      <c r="NZ62" s="423"/>
      <c r="OA62" s="423"/>
      <c r="OB62" s="423"/>
      <c r="OC62" s="423"/>
      <c r="OD62" s="423"/>
      <c r="OE62" s="423"/>
      <c r="OF62" s="423"/>
      <c r="OG62" s="423"/>
      <c r="OH62" s="423"/>
      <c r="OI62" s="423"/>
      <c r="OJ62" s="423"/>
      <c r="OK62" s="423"/>
      <c r="OL62" s="423"/>
      <c r="OM62" s="423"/>
      <c r="ON62" s="423"/>
      <c r="OO62" s="423"/>
      <c r="OP62" s="423"/>
      <c r="OQ62" s="423"/>
      <c r="OR62" s="423"/>
      <c r="OS62" s="423"/>
      <c r="OT62" s="423"/>
      <c r="OU62" s="423"/>
      <c r="OV62" s="423"/>
      <c r="OW62" s="423"/>
      <c r="OX62" s="423"/>
      <c r="OY62" s="423"/>
      <c r="OZ62" s="423"/>
      <c r="PA62" s="423"/>
      <c r="PB62" s="423"/>
      <c r="PC62" s="423"/>
      <c r="PD62" s="423"/>
      <c r="PE62" s="423"/>
      <c r="PF62" s="423"/>
      <c r="PG62" s="423"/>
      <c r="PH62" s="423"/>
      <c r="PI62" s="423"/>
      <c r="PJ62" s="423"/>
      <c r="PK62" s="423"/>
      <c r="PL62" s="423"/>
      <c r="PM62" s="423"/>
      <c r="PN62" s="423"/>
      <c r="PO62" s="423"/>
      <c r="PP62" s="423"/>
      <c r="PQ62" s="423"/>
      <c r="PR62" s="423"/>
      <c r="PS62" s="423"/>
      <c r="PT62" s="423"/>
      <c r="PU62" s="423"/>
      <c r="PV62" s="423"/>
      <c r="PW62" s="423"/>
      <c r="PX62" s="423"/>
      <c r="PY62" s="423"/>
      <c r="PZ62" s="423"/>
      <c r="QA62" s="423"/>
      <c r="QB62" s="423"/>
      <c r="QC62" s="423"/>
      <c r="QD62" s="423"/>
      <c r="QE62" s="423"/>
      <c r="QF62" s="423"/>
      <c r="QG62" s="423"/>
      <c r="QH62" s="423"/>
      <c r="QI62" s="423"/>
      <c r="QJ62" s="423"/>
      <c r="QK62" s="423"/>
      <c r="QL62" s="423"/>
      <c r="QM62" s="423"/>
      <c r="QN62" s="423"/>
      <c r="QO62" s="423"/>
      <c r="QP62" s="423"/>
      <c r="QQ62" s="423"/>
      <c r="QR62" s="423"/>
      <c r="QS62" s="423"/>
      <c r="QT62" s="423"/>
      <c r="QU62" s="423"/>
      <c r="QV62" s="423"/>
      <c r="QW62" s="423"/>
      <c r="QX62" s="423"/>
      <c r="QY62" s="423"/>
      <c r="QZ62" s="423"/>
      <c r="RA62" s="423"/>
      <c r="RB62" s="423"/>
      <c r="RC62" s="423"/>
      <c r="RD62" s="423"/>
      <c r="RE62" s="423"/>
      <c r="RF62" s="423"/>
      <c r="RG62" s="423"/>
      <c r="RH62" s="423"/>
      <c r="RI62" s="423"/>
      <c r="RJ62" s="423"/>
      <c r="RK62" s="423"/>
      <c r="RL62" s="423"/>
      <c r="RM62" s="423"/>
      <c r="RN62" s="423"/>
      <c r="RO62" s="423"/>
      <c r="RP62" s="423"/>
      <c r="RQ62" s="423"/>
      <c r="RR62" s="423"/>
      <c r="RS62" s="423"/>
      <c r="RT62" s="423"/>
      <c r="RU62" s="423"/>
      <c r="RV62" s="423"/>
      <c r="RW62" s="423"/>
      <c r="RX62" s="423"/>
      <c r="RY62" s="423"/>
      <c r="RZ62" s="423"/>
      <c r="SA62" s="423"/>
      <c r="SB62" s="423"/>
      <c r="SC62" s="423"/>
      <c r="SD62" s="423"/>
      <c r="SE62" s="423"/>
      <c r="SF62" s="423"/>
      <c r="SG62" s="423"/>
      <c r="SH62" s="423"/>
      <c r="SI62" s="423"/>
      <c r="SJ62" s="423"/>
      <c r="SK62" s="423"/>
      <c r="SL62" s="423"/>
      <c r="SM62" s="423"/>
      <c r="SN62" s="423"/>
      <c r="SO62" s="423"/>
      <c r="SP62" s="423"/>
      <c r="SQ62" s="423"/>
      <c r="SR62" s="423"/>
      <c r="SS62" s="423"/>
      <c r="ST62" s="423"/>
      <c r="SU62" s="423"/>
      <c r="SV62" s="423"/>
      <c r="SW62" s="423"/>
      <c r="SX62" s="423"/>
      <c r="SY62" s="423"/>
      <c r="SZ62" s="423"/>
      <c r="TA62" s="423"/>
      <c r="TB62" s="423"/>
      <c r="TC62" s="423"/>
      <c r="TD62" s="423"/>
      <c r="TE62" s="423"/>
      <c r="TF62" s="423"/>
      <c r="TG62" s="423"/>
      <c r="TH62" s="423"/>
      <c r="TI62" s="423"/>
      <c r="TJ62" s="423"/>
      <c r="TK62" s="423"/>
      <c r="TL62" s="423"/>
      <c r="TM62" s="423"/>
      <c r="TN62" s="423"/>
      <c r="TO62" s="423"/>
      <c r="TP62" s="423"/>
      <c r="TQ62" s="423"/>
      <c r="TR62" s="423"/>
      <c r="TS62" s="423"/>
      <c r="TT62" s="423"/>
      <c r="TU62" s="423"/>
      <c r="TV62" s="423"/>
      <c r="TW62" s="423"/>
      <c r="TX62" s="423"/>
      <c r="TY62" s="423"/>
      <c r="TZ62" s="423"/>
      <c r="UA62" s="423"/>
      <c r="UB62" s="423"/>
      <c r="UC62" s="423"/>
      <c r="UD62" s="423"/>
      <c r="UE62" s="423"/>
      <c r="UF62" s="423"/>
      <c r="UG62" s="423"/>
      <c r="UH62" s="423"/>
      <c r="UI62" s="423"/>
      <c r="UJ62" s="423"/>
      <c r="UK62" s="423"/>
      <c r="UL62" s="423"/>
      <c r="UM62" s="423"/>
      <c r="UN62" s="423"/>
      <c r="UO62" s="423"/>
      <c r="UP62" s="423"/>
      <c r="UQ62" s="423"/>
      <c r="UR62" s="423"/>
      <c r="US62" s="423"/>
      <c r="UT62" s="423"/>
      <c r="UU62" s="423"/>
      <c r="UV62" s="423"/>
      <c r="UW62" s="423"/>
      <c r="UX62" s="423"/>
      <c r="UY62" s="423"/>
      <c r="UZ62" s="423"/>
      <c r="VA62" s="423"/>
      <c r="VB62" s="423"/>
      <c r="VC62" s="423"/>
      <c r="VD62" s="423"/>
      <c r="VE62" s="423"/>
      <c r="VF62" s="423"/>
      <c r="VG62" s="423"/>
      <c r="VH62" s="423"/>
      <c r="VI62" s="423"/>
      <c r="VJ62" s="423"/>
      <c r="VK62" s="423"/>
      <c r="VL62" s="423"/>
      <c r="VM62" s="423"/>
      <c r="VN62" s="423"/>
      <c r="VO62" s="423"/>
      <c r="VP62" s="423"/>
      <c r="VQ62" s="423"/>
      <c r="VR62" s="423"/>
      <c r="VS62" s="423"/>
      <c r="VT62" s="423"/>
      <c r="VU62" s="423"/>
      <c r="VV62" s="423"/>
      <c r="VW62" s="423"/>
      <c r="VX62" s="423"/>
      <c r="VY62" s="423"/>
      <c r="VZ62" s="423"/>
      <c r="WA62" s="423"/>
      <c r="WB62" s="423"/>
      <c r="WC62" s="423"/>
      <c r="WD62" s="423"/>
    </row>
    <row r="63" spans="1:602" s="424" customFormat="1" ht="15.75" x14ac:dyDescent="0.2">
      <c r="A63" s="435" t="s">
        <v>515</v>
      </c>
      <c r="B63" s="469" t="s">
        <v>516</v>
      </c>
      <c r="C63" s="434" t="s">
        <v>23</v>
      </c>
      <c r="D63" s="434">
        <v>4</v>
      </c>
      <c r="E63" s="434">
        <v>21.86</v>
      </c>
      <c r="F63" s="437">
        <f t="shared" si="0"/>
        <v>87.44</v>
      </c>
      <c r="G63" s="434">
        <v>4</v>
      </c>
      <c r="H63" s="434">
        <v>87.44</v>
      </c>
      <c r="I63" s="422">
        <f>IF(F63=0,0,H63/F63)</f>
        <v>1</v>
      </c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/>
      <c r="Z63" s="423"/>
      <c r="AA63" s="423"/>
      <c r="AB63" s="423"/>
      <c r="AC63" s="423"/>
      <c r="AD63" s="423"/>
      <c r="AE63" s="423"/>
      <c r="AF63" s="423"/>
      <c r="AG63" s="423"/>
      <c r="AH63" s="423"/>
      <c r="AI63" s="423"/>
      <c r="AJ63" s="423"/>
      <c r="AK63" s="423"/>
      <c r="AL63" s="423"/>
      <c r="AM63" s="423"/>
      <c r="AN63" s="423"/>
      <c r="AO63" s="423"/>
      <c r="AP63" s="423"/>
      <c r="AQ63" s="423"/>
      <c r="AR63" s="423"/>
      <c r="AS63" s="423"/>
      <c r="AT63" s="423"/>
      <c r="AU63" s="423"/>
      <c r="AV63" s="423"/>
      <c r="AW63" s="423"/>
      <c r="AX63" s="423"/>
      <c r="AY63" s="423"/>
      <c r="AZ63" s="423"/>
      <c r="BA63" s="423"/>
      <c r="BB63" s="423"/>
      <c r="BC63" s="423"/>
      <c r="BD63" s="423"/>
      <c r="BE63" s="423"/>
      <c r="BF63" s="423"/>
      <c r="BG63" s="423"/>
      <c r="BH63" s="423"/>
      <c r="BI63" s="423"/>
      <c r="BJ63" s="423"/>
      <c r="BK63" s="423"/>
      <c r="BL63" s="423"/>
      <c r="BM63" s="423"/>
      <c r="BN63" s="423"/>
      <c r="BO63" s="423"/>
      <c r="BP63" s="423"/>
      <c r="BQ63" s="423"/>
      <c r="BR63" s="423"/>
      <c r="BS63" s="423"/>
      <c r="BT63" s="423"/>
      <c r="BU63" s="423"/>
      <c r="BV63" s="423"/>
      <c r="BW63" s="423"/>
      <c r="BX63" s="423"/>
      <c r="BY63" s="423"/>
      <c r="BZ63" s="423"/>
      <c r="CA63" s="423"/>
      <c r="CB63" s="423"/>
      <c r="CC63" s="423"/>
      <c r="CD63" s="423"/>
      <c r="CE63" s="423"/>
      <c r="CF63" s="423"/>
      <c r="CG63" s="423"/>
      <c r="CH63" s="423"/>
      <c r="CI63" s="423"/>
      <c r="CJ63" s="423"/>
      <c r="CK63" s="423"/>
      <c r="CL63" s="423"/>
      <c r="CM63" s="423"/>
      <c r="CN63" s="423"/>
      <c r="CO63" s="423"/>
      <c r="CP63" s="423"/>
      <c r="CQ63" s="423"/>
      <c r="CR63" s="423"/>
      <c r="CS63" s="423"/>
      <c r="CT63" s="423"/>
      <c r="CU63" s="423"/>
      <c r="CV63" s="423"/>
      <c r="CW63" s="423"/>
      <c r="CX63" s="423"/>
      <c r="CY63" s="423"/>
      <c r="CZ63" s="423"/>
      <c r="DA63" s="423"/>
      <c r="DB63" s="423"/>
      <c r="DC63" s="423"/>
      <c r="DD63" s="423"/>
      <c r="DE63" s="423"/>
      <c r="DF63" s="423"/>
      <c r="DG63" s="423"/>
      <c r="DH63" s="423"/>
      <c r="DI63" s="423"/>
      <c r="DJ63" s="423"/>
      <c r="DK63" s="423"/>
      <c r="DL63" s="423"/>
      <c r="DM63" s="423"/>
      <c r="DN63" s="423"/>
      <c r="DO63" s="423"/>
      <c r="DP63" s="423"/>
      <c r="DQ63" s="423"/>
      <c r="DR63" s="423"/>
      <c r="DS63" s="423"/>
      <c r="DT63" s="423"/>
      <c r="DU63" s="423"/>
      <c r="DV63" s="423"/>
      <c r="DW63" s="423"/>
      <c r="DX63" s="423"/>
      <c r="DY63" s="423"/>
      <c r="DZ63" s="423"/>
      <c r="EA63" s="423"/>
      <c r="EB63" s="423"/>
      <c r="EC63" s="423"/>
      <c r="ED63" s="423"/>
      <c r="EE63" s="423"/>
      <c r="EF63" s="423"/>
      <c r="EG63" s="423"/>
      <c r="EH63" s="423"/>
      <c r="EI63" s="423"/>
      <c r="EJ63" s="423"/>
      <c r="EK63" s="423"/>
      <c r="EL63" s="423"/>
      <c r="EM63" s="423"/>
      <c r="EN63" s="423"/>
      <c r="EO63" s="423"/>
      <c r="EP63" s="423"/>
      <c r="EQ63" s="423"/>
      <c r="ER63" s="423"/>
      <c r="ES63" s="423"/>
      <c r="ET63" s="423"/>
      <c r="EU63" s="423"/>
      <c r="EV63" s="423"/>
      <c r="EW63" s="423"/>
      <c r="EX63" s="423"/>
      <c r="EY63" s="423"/>
      <c r="EZ63" s="423"/>
      <c r="FA63" s="423"/>
      <c r="FB63" s="423"/>
      <c r="FC63" s="423"/>
      <c r="FD63" s="423"/>
      <c r="FE63" s="423"/>
      <c r="FF63" s="423"/>
      <c r="FG63" s="423"/>
      <c r="FH63" s="423"/>
      <c r="FI63" s="423"/>
      <c r="FJ63" s="423"/>
      <c r="FK63" s="423"/>
      <c r="FL63" s="423"/>
      <c r="FM63" s="423"/>
      <c r="FN63" s="423"/>
      <c r="FO63" s="423"/>
      <c r="FP63" s="423"/>
      <c r="FQ63" s="423"/>
      <c r="FR63" s="423"/>
      <c r="FS63" s="423"/>
      <c r="FT63" s="423"/>
      <c r="FU63" s="423"/>
      <c r="FV63" s="423"/>
      <c r="FW63" s="423"/>
      <c r="FX63" s="423"/>
      <c r="FY63" s="423"/>
      <c r="FZ63" s="423"/>
      <c r="GA63" s="423"/>
      <c r="GB63" s="423"/>
      <c r="GC63" s="423"/>
      <c r="GD63" s="423"/>
      <c r="GE63" s="423"/>
      <c r="GF63" s="423"/>
      <c r="GG63" s="423"/>
      <c r="GH63" s="423"/>
      <c r="GI63" s="423"/>
      <c r="GJ63" s="423"/>
      <c r="GK63" s="423"/>
      <c r="GL63" s="423"/>
      <c r="GM63" s="423"/>
      <c r="GN63" s="423"/>
      <c r="GO63" s="423"/>
      <c r="GP63" s="423"/>
      <c r="GQ63" s="423"/>
      <c r="GR63" s="423"/>
      <c r="GS63" s="423"/>
      <c r="GT63" s="423"/>
      <c r="GU63" s="423"/>
      <c r="GV63" s="423"/>
      <c r="GW63" s="423"/>
      <c r="GX63" s="423"/>
      <c r="GY63" s="423"/>
      <c r="GZ63" s="423"/>
      <c r="HA63" s="423"/>
      <c r="HB63" s="423"/>
      <c r="HC63" s="423"/>
      <c r="HD63" s="423"/>
      <c r="HE63" s="423"/>
      <c r="HF63" s="423"/>
      <c r="HG63" s="423"/>
      <c r="HH63" s="423"/>
      <c r="HI63" s="423"/>
      <c r="HJ63" s="423"/>
      <c r="HK63" s="423"/>
      <c r="HL63" s="423"/>
      <c r="HM63" s="423"/>
      <c r="HN63" s="423"/>
      <c r="HO63" s="423"/>
      <c r="HP63" s="423"/>
      <c r="HQ63" s="423"/>
      <c r="HR63" s="423"/>
      <c r="HS63" s="423"/>
      <c r="HT63" s="423"/>
      <c r="HU63" s="423"/>
      <c r="HV63" s="423"/>
      <c r="HW63" s="423"/>
      <c r="HX63" s="423"/>
      <c r="HY63" s="423"/>
      <c r="HZ63" s="423"/>
      <c r="IA63" s="423"/>
      <c r="IB63" s="423"/>
      <c r="IC63" s="423"/>
      <c r="ID63" s="423"/>
      <c r="IE63" s="423"/>
      <c r="IF63" s="423"/>
      <c r="IG63" s="423"/>
      <c r="IH63" s="423"/>
      <c r="II63" s="423"/>
      <c r="IJ63" s="423"/>
      <c r="IK63" s="423"/>
      <c r="IL63" s="423"/>
      <c r="IM63" s="423"/>
      <c r="IN63" s="423"/>
      <c r="IO63" s="423"/>
      <c r="IP63" s="423"/>
      <c r="IQ63" s="423"/>
      <c r="IR63" s="423"/>
      <c r="IS63" s="423"/>
      <c r="IT63" s="423"/>
      <c r="IU63" s="423"/>
      <c r="IV63" s="423"/>
      <c r="IW63" s="423"/>
      <c r="IX63" s="423"/>
      <c r="IY63" s="423"/>
      <c r="IZ63" s="423"/>
      <c r="JA63" s="423"/>
      <c r="JB63" s="423"/>
      <c r="JC63" s="423"/>
      <c r="JD63" s="423"/>
      <c r="JE63" s="423"/>
      <c r="JF63" s="423"/>
      <c r="JG63" s="423"/>
      <c r="JH63" s="423"/>
      <c r="JI63" s="423"/>
      <c r="JJ63" s="423"/>
      <c r="JK63" s="423"/>
      <c r="JL63" s="423"/>
      <c r="JM63" s="423"/>
      <c r="JN63" s="423"/>
      <c r="JO63" s="423"/>
      <c r="JP63" s="423"/>
      <c r="JQ63" s="423"/>
      <c r="JR63" s="423"/>
      <c r="JS63" s="423"/>
      <c r="JT63" s="423"/>
      <c r="JU63" s="423"/>
      <c r="JV63" s="423"/>
      <c r="JW63" s="423"/>
      <c r="JX63" s="423"/>
      <c r="JY63" s="423"/>
      <c r="JZ63" s="423"/>
      <c r="KA63" s="423"/>
      <c r="KB63" s="423"/>
      <c r="KC63" s="423"/>
      <c r="KD63" s="423"/>
      <c r="KE63" s="423"/>
      <c r="KF63" s="423"/>
      <c r="KG63" s="423"/>
      <c r="KH63" s="423"/>
      <c r="KI63" s="423"/>
      <c r="KJ63" s="423"/>
      <c r="KK63" s="423"/>
      <c r="KL63" s="423"/>
      <c r="KM63" s="423"/>
      <c r="KN63" s="423"/>
      <c r="KO63" s="423"/>
      <c r="KP63" s="423"/>
      <c r="KQ63" s="423"/>
      <c r="KR63" s="423"/>
      <c r="KS63" s="423"/>
      <c r="KT63" s="423"/>
      <c r="KU63" s="423"/>
      <c r="KV63" s="423"/>
      <c r="KW63" s="423"/>
      <c r="KX63" s="423"/>
      <c r="KY63" s="423"/>
      <c r="KZ63" s="423"/>
      <c r="LA63" s="423"/>
      <c r="LB63" s="423"/>
      <c r="LC63" s="423"/>
      <c r="LD63" s="423"/>
      <c r="LE63" s="423"/>
      <c r="LF63" s="423"/>
      <c r="LG63" s="423"/>
      <c r="LH63" s="423"/>
      <c r="LI63" s="423"/>
      <c r="LJ63" s="423"/>
      <c r="LK63" s="423"/>
      <c r="LL63" s="423"/>
      <c r="LM63" s="423"/>
      <c r="LN63" s="423"/>
      <c r="LO63" s="423"/>
      <c r="LP63" s="423"/>
      <c r="LQ63" s="423"/>
      <c r="LR63" s="423"/>
      <c r="LS63" s="423"/>
      <c r="LT63" s="423"/>
      <c r="LU63" s="423"/>
      <c r="LV63" s="423"/>
      <c r="LW63" s="423"/>
      <c r="LX63" s="423"/>
      <c r="LY63" s="423"/>
      <c r="LZ63" s="423"/>
      <c r="MA63" s="423"/>
      <c r="MB63" s="423"/>
      <c r="MC63" s="423"/>
      <c r="MD63" s="423"/>
      <c r="ME63" s="423"/>
      <c r="MF63" s="423"/>
      <c r="MG63" s="423"/>
      <c r="MH63" s="423"/>
      <c r="MI63" s="423"/>
      <c r="MJ63" s="423"/>
      <c r="MK63" s="423"/>
      <c r="ML63" s="423"/>
      <c r="MM63" s="423"/>
      <c r="MN63" s="423"/>
      <c r="MO63" s="423"/>
      <c r="MP63" s="423"/>
      <c r="MQ63" s="423"/>
      <c r="MR63" s="423"/>
      <c r="MS63" s="423"/>
      <c r="MT63" s="423"/>
      <c r="MU63" s="423"/>
      <c r="MV63" s="423"/>
      <c r="MW63" s="423"/>
      <c r="MX63" s="423"/>
      <c r="MY63" s="423"/>
      <c r="MZ63" s="423"/>
      <c r="NA63" s="423"/>
      <c r="NB63" s="423"/>
      <c r="NC63" s="423"/>
      <c r="ND63" s="423"/>
      <c r="NE63" s="423"/>
      <c r="NF63" s="423"/>
      <c r="NG63" s="423"/>
      <c r="NH63" s="423"/>
      <c r="NI63" s="423"/>
      <c r="NJ63" s="423"/>
      <c r="NK63" s="423"/>
      <c r="NL63" s="423"/>
      <c r="NM63" s="423"/>
      <c r="NN63" s="423"/>
      <c r="NO63" s="423"/>
      <c r="NP63" s="423"/>
      <c r="NQ63" s="423"/>
      <c r="NR63" s="423"/>
      <c r="NS63" s="423"/>
      <c r="NT63" s="423"/>
      <c r="NU63" s="423"/>
      <c r="NV63" s="423"/>
      <c r="NW63" s="423"/>
      <c r="NX63" s="423"/>
      <c r="NY63" s="423"/>
      <c r="NZ63" s="423"/>
      <c r="OA63" s="423"/>
      <c r="OB63" s="423"/>
      <c r="OC63" s="423"/>
      <c r="OD63" s="423"/>
      <c r="OE63" s="423"/>
      <c r="OF63" s="423"/>
      <c r="OG63" s="423"/>
      <c r="OH63" s="423"/>
      <c r="OI63" s="423"/>
      <c r="OJ63" s="423"/>
      <c r="OK63" s="423"/>
      <c r="OL63" s="423"/>
      <c r="OM63" s="423"/>
      <c r="ON63" s="423"/>
      <c r="OO63" s="423"/>
      <c r="OP63" s="423"/>
      <c r="OQ63" s="423"/>
      <c r="OR63" s="423"/>
      <c r="OS63" s="423"/>
      <c r="OT63" s="423"/>
      <c r="OU63" s="423"/>
      <c r="OV63" s="423"/>
      <c r="OW63" s="423"/>
      <c r="OX63" s="423"/>
      <c r="OY63" s="423"/>
      <c r="OZ63" s="423"/>
      <c r="PA63" s="423"/>
      <c r="PB63" s="423"/>
      <c r="PC63" s="423"/>
      <c r="PD63" s="423"/>
      <c r="PE63" s="423"/>
      <c r="PF63" s="423"/>
      <c r="PG63" s="423"/>
      <c r="PH63" s="423"/>
      <c r="PI63" s="423"/>
      <c r="PJ63" s="423"/>
      <c r="PK63" s="423"/>
      <c r="PL63" s="423"/>
      <c r="PM63" s="423"/>
      <c r="PN63" s="423"/>
      <c r="PO63" s="423"/>
      <c r="PP63" s="423"/>
      <c r="PQ63" s="423"/>
      <c r="PR63" s="423"/>
      <c r="PS63" s="423"/>
      <c r="PT63" s="423"/>
      <c r="PU63" s="423"/>
      <c r="PV63" s="423"/>
      <c r="PW63" s="423"/>
      <c r="PX63" s="423"/>
      <c r="PY63" s="423"/>
      <c r="PZ63" s="423"/>
      <c r="QA63" s="423"/>
      <c r="QB63" s="423"/>
      <c r="QC63" s="423"/>
      <c r="QD63" s="423"/>
      <c r="QE63" s="423"/>
      <c r="QF63" s="423"/>
      <c r="QG63" s="423"/>
      <c r="QH63" s="423"/>
      <c r="QI63" s="423"/>
      <c r="QJ63" s="423"/>
      <c r="QK63" s="423"/>
      <c r="QL63" s="423"/>
      <c r="QM63" s="423"/>
      <c r="QN63" s="423"/>
      <c r="QO63" s="423"/>
      <c r="QP63" s="423"/>
      <c r="QQ63" s="423"/>
      <c r="QR63" s="423"/>
      <c r="QS63" s="423"/>
      <c r="QT63" s="423"/>
      <c r="QU63" s="423"/>
      <c r="QV63" s="423"/>
      <c r="QW63" s="423"/>
      <c r="QX63" s="423"/>
      <c r="QY63" s="423"/>
      <c r="QZ63" s="423"/>
      <c r="RA63" s="423"/>
      <c r="RB63" s="423"/>
      <c r="RC63" s="423"/>
      <c r="RD63" s="423"/>
      <c r="RE63" s="423"/>
      <c r="RF63" s="423"/>
      <c r="RG63" s="423"/>
      <c r="RH63" s="423"/>
      <c r="RI63" s="423"/>
      <c r="RJ63" s="423"/>
      <c r="RK63" s="423"/>
      <c r="RL63" s="423"/>
      <c r="RM63" s="423"/>
      <c r="RN63" s="423"/>
      <c r="RO63" s="423"/>
      <c r="RP63" s="423"/>
      <c r="RQ63" s="423"/>
      <c r="RR63" s="423"/>
      <c r="RS63" s="423"/>
      <c r="RT63" s="423"/>
      <c r="RU63" s="423"/>
      <c r="RV63" s="423"/>
      <c r="RW63" s="423"/>
      <c r="RX63" s="423"/>
      <c r="RY63" s="423"/>
      <c r="RZ63" s="423"/>
      <c r="SA63" s="423"/>
      <c r="SB63" s="423"/>
      <c r="SC63" s="423"/>
      <c r="SD63" s="423"/>
      <c r="SE63" s="423"/>
      <c r="SF63" s="423"/>
      <c r="SG63" s="423"/>
      <c r="SH63" s="423"/>
      <c r="SI63" s="423"/>
      <c r="SJ63" s="423"/>
      <c r="SK63" s="423"/>
      <c r="SL63" s="423"/>
      <c r="SM63" s="423"/>
      <c r="SN63" s="423"/>
      <c r="SO63" s="423"/>
      <c r="SP63" s="423"/>
      <c r="SQ63" s="423"/>
      <c r="SR63" s="423"/>
      <c r="SS63" s="423"/>
      <c r="ST63" s="423"/>
      <c r="SU63" s="423"/>
      <c r="SV63" s="423"/>
      <c r="SW63" s="423"/>
      <c r="SX63" s="423"/>
      <c r="SY63" s="423"/>
      <c r="SZ63" s="423"/>
      <c r="TA63" s="423"/>
      <c r="TB63" s="423"/>
      <c r="TC63" s="423"/>
      <c r="TD63" s="423"/>
      <c r="TE63" s="423"/>
      <c r="TF63" s="423"/>
      <c r="TG63" s="423"/>
      <c r="TH63" s="423"/>
      <c r="TI63" s="423"/>
      <c r="TJ63" s="423"/>
      <c r="TK63" s="423"/>
      <c r="TL63" s="423"/>
      <c r="TM63" s="423"/>
      <c r="TN63" s="423"/>
      <c r="TO63" s="423"/>
      <c r="TP63" s="423"/>
      <c r="TQ63" s="423"/>
      <c r="TR63" s="423"/>
      <c r="TS63" s="423"/>
      <c r="TT63" s="423"/>
      <c r="TU63" s="423"/>
      <c r="TV63" s="423"/>
      <c r="TW63" s="423"/>
      <c r="TX63" s="423"/>
      <c r="TY63" s="423"/>
      <c r="TZ63" s="423"/>
      <c r="UA63" s="423"/>
      <c r="UB63" s="423"/>
      <c r="UC63" s="423"/>
      <c r="UD63" s="423"/>
      <c r="UE63" s="423"/>
      <c r="UF63" s="423"/>
      <c r="UG63" s="423"/>
      <c r="UH63" s="423"/>
      <c r="UI63" s="423"/>
      <c r="UJ63" s="423"/>
      <c r="UK63" s="423"/>
      <c r="UL63" s="423"/>
      <c r="UM63" s="423"/>
      <c r="UN63" s="423"/>
      <c r="UO63" s="423"/>
      <c r="UP63" s="423"/>
      <c r="UQ63" s="423"/>
      <c r="UR63" s="423"/>
      <c r="US63" s="423"/>
      <c r="UT63" s="423"/>
      <c r="UU63" s="423"/>
      <c r="UV63" s="423"/>
      <c r="UW63" s="423"/>
      <c r="UX63" s="423"/>
      <c r="UY63" s="423"/>
      <c r="UZ63" s="423"/>
      <c r="VA63" s="423"/>
      <c r="VB63" s="423"/>
      <c r="VC63" s="423"/>
      <c r="VD63" s="423"/>
      <c r="VE63" s="423"/>
      <c r="VF63" s="423"/>
      <c r="VG63" s="423"/>
      <c r="VH63" s="423"/>
      <c r="VI63" s="423"/>
      <c r="VJ63" s="423"/>
      <c r="VK63" s="423"/>
      <c r="VL63" s="423"/>
      <c r="VM63" s="423"/>
      <c r="VN63" s="423"/>
      <c r="VO63" s="423"/>
      <c r="VP63" s="423"/>
      <c r="VQ63" s="423"/>
      <c r="VR63" s="423"/>
      <c r="VS63" s="423"/>
      <c r="VT63" s="423"/>
      <c r="VU63" s="423"/>
      <c r="VV63" s="423"/>
      <c r="VW63" s="423"/>
      <c r="VX63" s="423"/>
      <c r="VY63" s="423"/>
      <c r="VZ63" s="423"/>
      <c r="WA63" s="423"/>
      <c r="WB63" s="423"/>
      <c r="WC63" s="423"/>
      <c r="WD63" s="423"/>
    </row>
    <row r="64" spans="1:602" s="414" customFormat="1" ht="30" x14ac:dyDescent="0.2">
      <c r="A64" s="435" t="s">
        <v>517</v>
      </c>
      <c r="B64" s="469" t="s">
        <v>419</v>
      </c>
      <c r="C64" s="434" t="s">
        <v>35</v>
      </c>
      <c r="D64" s="434">
        <v>30</v>
      </c>
      <c r="E64" s="434">
        <v>20.41</v>
      </c>
      <c r="F64" s="437">
        <f t="shared" si="0"/>
        <v>612.29999999999995</v>
      </c>
      <c r="G64" s="434">
        <v>30</v>
      </c>
      <c r="H64" s="434">
        <v>612.29999999999995</v>
      </c>
      <c r="I64" s="422">
        <f>IF(F64=0,0,H64/F64)</f>
        <v>1</v>
      </c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6"/>
      <c r="AG64" s="386"/>
      <c r="AH64" s="386"/>
      <c r="AI64" s="386"/>
      <c r="AJ64" s="386"/>
      <c r="AK64" s="386"/>
      <c r="AL64" s="386"/>
      <c r="AM64" s="386"/>
      <c r="AN64" s="386"/>
      <c r="AO64" s="386"/>
      <c r="AP64" s="386"/>
      <c r="AQ64" s="386"/>
      <c r="AR64" s="386"/>
      <c r="AS64" s="386"/>
      <c r="AT64" s="386"/>
      <c r="AU64" s="386"/>
      <c r="AV64" s="386"/>
      <c r="AW64" s="386"/>
      <c r="AX64" s="386"/>
      <c r="AY64" s="386"/>
      <c r="AZ64" s="386"/>
      <c r="BA64" s="386"/>
      <c r="BB64" s="386"/>
      <c r="BC64" s="386"/>
      <c r="BD64" s="386"/>
      <c r="BE64" s="386"/>
      <c r="BF64" s="386"/>
      <c r="BG64" s="386"/>
      <c r="BH64" s="386"/>
      <c r="BI64" s="386"/>
      <c r="BJ64" s="386"/>
      <c r="BK64" s="386"/>
      <c r="BL64" s="386"/>
      <c r="BM64" s="386"/>
      <c r="BN64" s="386"/>
      <c r="BO64" s="386"/>
      <c r="BP64" s="386"/>
      <c r="BQ64" s="386"/>
      <c r="BR64" s="386"/>
      <c r="BS64" s="386"/>
      <c r="BT64" s="386"/>
      <c r="BU64" s="386"/>
      <c r="BV64" s="386"/>
      <c r="BW64" s="386"/>
      <c r="BX64" s="386"/>
      <c r="BY64" s="386"/>
      <c r="BZ64" s="386"/>
      <c r="CA64" s="386"/>
      <c r="CB64" s="386"/>
      <c r="CC64" s="386"/>
      <c r="CD64" s="386"/>
      <c r="CE64" s="386"/>
      <c r="CF64" s="386"/>
      <c r="CG64" s="386"/>
      <c r="CH64" s="386"/>
      <c r="CI64" s="386"/>
      <c r="CJ64" s="386"/>
      <c r="CK64" s="386"/>
      <c r="CL64" s="386"/>
      <c r="CM64" s="386"/>
      <c r="CN64" s="386"/>
      <c r="CO64" s="386"/>
      <c r="CP64" s="386"/>
      <c r="CQ64" s="386"/>
      <c r="CR64" s="386"/>
      <c r="CS64" s="386"/>
      <c r="CT64" s="386"/>
      <c r="CU64" s="386"/>
      <c r="CV64" s="386"/>
      <c r="CW64" s="386"/>
      <c r="CX64" s="386"/>
      <c r="CY64" s="386"/>
      <c r="CZ64" s="386"/>
      <c r="DA64" s="386"/>
      <c r="DB64" s="386"/>
      <c r="DC64" s="386"/>
      <c r="DD64" s="386"/>
      <c r="DE64" s="386"/>
      <c r="DF64" s="386"/>
      <c r="DG64" s="386"/>
      <c r="DH64" s="386"/>
      <c r="DI64" s="386"/>
      <c r="DJ64" s="386"/>
      <c r="DK64" s="386"/>
      <c r="DL64" s="386"/>
      <c r="DM64" s="386"/>
      <c r="DN64" s="386"/>
      <c r="DO64" s="386"/>
      <c r="DP64" s="386"/>
      <c r="DQ64" s="386"/>
      <c r="DR64" s="386"/>
      <c r="DS64" s="386"/>
      <c r="DT64" s="386"/>
      <c r="DU64" s="386"/>
      <c r="DV64" s="386"/>
      <c r="DW64" s="386"/>
      <c r="DX64" s="386"/>
      <c r="DY64" s="386"/>
      <c r="DZ64" s="386"/>
      <c r="EA64" s="386"/>
      <c r="EB64" s="386"/>
      <c r="EC64" s="386"/>
      <c r="ED64" s="386"/>
      <c r="EE64" s="386"/>
      <c r="EF64" s="386"/>
      <c r="EG64" s="386"/>
      <c r="EH64" s="386"/>
      <c r="EI64" s="386"/>
      <c r="EJ64" s="386"/>
      <c r="EK64" s="386"/>
      <c r="EL64" s="386"/>
      <c r="EM64" s="386"/>
      <c r="EN64" s="386"/>
      <c r="EO64" s="386"/>
      <c r="EP64" s="386"/>
      <c r="EQ64" s="386"/>
      <c r="ER64" s="386"/>
      <c r="ES64" s="386"/>
      <c r="ET64" s="386"/>
      <c r="EU64" s="386"/>
      <c r="EV64" s="386"/>
      <c r="EW64" s="386"/>
      <c r="EX64" s="386"/>
      <c r="EY64" s="386"/>
      <c r="EZ64" s="386"/>
      <c r="FA64" s="386"/>
      <c r="FB64" s="386"/>
      <c r="FC64" s="386"/>
      <c r="FD64" s="386"/>
      <c r="FE64" s="386"/>
      <c r="FF64" s="386"/>
      <c r="FG64" s="386"/>
      <c r="FH64" s="386"/>
      <c r="FI64" s="386"/>
      <c r="FJ64" s="386"/>
      <c r="FK64" s="386"/>
      <c r="FL64" s="386"/>
      <c r="FM64" s="386"/>
      <c r="FN64" s="386"/>
      <c r="FO64" s="386"/>
      <c r="FP64" s="386"/>
      <c r="FQ64" s="386"/>
      <c r="FR64" s="386"/>
      <c r="FS64" s="386"/>
      <c r="FT64" s="386"/>
      <c r="FU64" s="386"/>
      <c r="FV64" s="386"/>
      <c r="FW64" s="386"/>
      <c r="FX64" s="386"/>
      <c r="FY64" s="386"/>
      <c r="FZ64" s="386"/>
      <c r="GA64" s="386"/>
      <c r="GB64" s="386"/>
      <c r="GC64" s="386"/>
      <c r="GD64" s="386"/>
      <c r="GE64" s="386"/>
      <c r="GF64" s="386"/>
      <c r="GG64" s="386"/>
      <c r="GH64" s="386"/>
      <c r="GI64" s="386"/>
      <c r="GJ64" s="386"/>
      <c r="GK64" s="386"/>
      <c r="GL64" s="386"/>
      <c r="GM64" s="386"/>
      <c r="GN64" s="386"/>
      <c r="GO64" s="386"/>
      <c r="GP64" s="386"/>
      <c r="GQ64" s="386"/>
      <c r="GR64" s="386"/>
      <c r="GS64" s="386"/>
      <c r="GT64" s="386"/>
      <c r="GU64" s="386"/>
      <c r="GV64" s="386"/>
      <c r="GW64" s="386"/>
      <c r="GX64" s="386"/>
      <c r="GY64" s="386"/>
      <c r="GZ64" s="386"/>
      <c r="HA64" s="386"/>
      <c r="HB64" s="386"/>
      <c r="HC64" s="386"/>
      <c r="HD64" s="386"/>
      <c r="HE64" s="386"/>
      <c r="HF64" s="386"/>
      <c r="HG64" s="386"/>
      <c r="HH64" s="386"/>
      <c r="HI64" s="386"/>
      <c r="HJ64" s="386"/>
      <c r="HK64" s="386"/>
      <c r="HL64" s="386"/>
      <c r="HM64" s="386"/>
      <c r="HN64" s="386"/>
      <c r="HO64" s="386"/>
      <c r="HP64" s="386"/>
      <c r="HQ64" s="386"/>
      <c r="HR64" s="386"/>
      <c r="HS64" s="386"/>
      <c r="HT64" s="386"/>
      <c r="HU64" s="386"/>
      <c r="HV64" s="386"/>
      <c r="HW64" s="386"/>
      <c r="HX64" s="386"/>
      <c r="HY64" s="386"/>
      <c r="HZ64" s="386"/>
      <c r="IA64" s="386"/>
      <c r="IB64" s="386"/>
      <c r="IC64" s="386"/>
      <c r="ID64" s="386"/>
      <c r="IE64" s="386"/>
      <c r="IF64" s="386"/>
      <c r="IG64" s="386"/>
      <c r="IH64" s="386"/>
      <c r="II64" s="386"/>
      <c r="IJ64" s="386"/>
      <c r="IK64" s="386"/>
      <c r="IL64" s="386"/>
      <c r="IM64" s="386"/>
      <c r="IN64" s="386"/>
      <c r="IO64" s="386"/>
      <c r="IP64" s="386"/>
      <c r="IQ64" s="386"/>
      <c r="IR64" s="386"/>
      <c r="IS64" s="386"/>
      <c r="IT64" s="386"/>
      <c r="IU64" s="386"/>
      <c r="IV64" s="386"/>
      <c r="IW64" s="386"/>
      <c r="IX64" s="386"/>
      <c r="IY64" s="386"/>
      <c r="IZ64" s="386"/>
      <c r="JA64" s="386"/>
      <c r="JB64" s="386"/>
      <c r="JC64" s="386"/>
      <c r="JD64" s="386"/>
      <c r="JE64" s="386"/>
      <c r="JF64" s="386"/>
      <c r="JG64" s="386"/>
      <c r="JH64" s="386"/>
      <c r="JI64" s="386"/>
      <c r="JJ64" s="386"/>
      <c r="JK64" s="386"/>
      <c r="JL64" s="386"/>
      <c r="JM64" s="386"/>
      <c r="JN64" s="386"/>
      <c r="JO64" s="386"/>
      <c r="JP64" s="386"/>
      <c r="JQ64" s="386"/>
      <c r="JR64" s="386"/>
      <c r="JS64" s="386"/>
      <c r="JT64" s="386"/>
      <c r="JU64" s="386"/>
      <c r="JV64" s="386"/>
      <c r="JW64" s="386"/>
      <c r="JX64" s="386"/>
      <c r="JY64" s="386"/>
      <c r="JZ64" s="386"/>
      <c r="KA64" s="386"/>
      <c r="KB64" s="386"/>
      <c r="KC64" s="386"/>
      <c r="KD64" s="386"/>
      <c r="KE64" s="386"/>
      <c r="KF64" s="386"/>
      <c r="KG64" s="386"/>
      <c r="KH64" s="386"/>
      <c r="KI64" s="386"/>
      <c r="KJ64" s="386"/>
      <c r="KK64" s="386"/>
      <c r="KL64" s="386"/>
      <c r="KM64" s="386"/>
      <c r="KN64" s="386"/>
      <c r="KO64" s="386"/>
      <c r="KP64" s="386"/>
      <c r="KQ64" s="386"/>
      <c r="KR64" s="386"/>
      <c r="KS64" s="386"/>
      <c r="KT64" s="386"/>
      <c r="KU64" s="386"/>
      <c r="KV64" s="386"/>
      <c r="KW64" s="386"/>
      <c r="KX64" s="386"/>
      <c r="KY64" s="386"/>
      <c r="KZ64" s="386"/>
      <c r="LA64" s="386"/>
      <c r="LB64" s="386"/>
      <c r="LC64" s="386"/>
      <c r="LD64" s="386"/>
      <c r="LE64" s="386"/>
      <c r="LF64" s="386"/>
      <c r="LG64" s="386"/>
      <c r="LH64" s="386"/>
      <c r="LI64" s="386"/>
      <c r="LJ64" s="386"/>
      <c r="LK64" s="386"/>
      <c r="LL64" s="386"/>
      <c r="LM64" s="386"/>
      <c r="LN64" s="386"/>
      <c r="LO64" s="386"/>
      <c r="LP64" s="386"/>
      <c r="LQ64" s="386"/>
      <c r="LR64" s="386"/>
      <c r="LS64" s="386"/>
      <c r="LT64" s="386"/>
      <c r="LU64" s="386"/>
      <c r="LV64" s="386"/>
      <c r="LW64" s="386"/>
      <c r="LX64" s="386"/>
      <c r="LY64" s="386"/>
      <c r="LZ64" s="386"/>
      <c r="MA64" s="386"/>
      <c r="MB64" s="386"/>
      <c r="MC64" s="386"/>
      <c r="MD64" s="386"/>
      <c r="ME64" s="386"/>
      <c r="MF64" s="386"/>
      <c r="MG64" s="386"/>
      <c r="MH64" s="386"/>
      <c r="MI64" s="386"/>
      <c r="MJ64" s="386"/>
      <c r="MK64" s="386"/>
      <c r="ML64" s="386"/>
      <c r="MM64" s="386"/>
      <c r="MN64" s="386"/>
      <c r="MO64" s="386"/>
      <c r="MP64" s="386"/>
      <c r="MQ64" s="386"/>
      <c r="MR64" s="386"/>
      <c r="MS64" s="386"/>
      <c r="MT64" s="386"/>
      <c r="MU64" s="386"/>
      <c r="MV64" s="386"/>
      <c r="MW64" s="386"/>
      <c r="MX64" s="386"/>
      <c r="MY64" s="386"/>
      <c r="MZ64" s="386"/>
      <c r="NA64" s="386"/>
      <c r="NB64" s="386"/>
      <c r="NC64" s="386"/>
      <c r="ND64" s="386"/>
      <c r="NE64" s="386"/>
      <c r="NF64" s="386"/>
      <c r="NG64" s="386"/>
      <c r="NH64" s="386"/>
      <c r="NI64" s="386"/>
      <c r="NJ64" s="386"/>
      <c r="NK64" s="386"/>
      <c r="NL64" s="386"/>
      <c r="NM64" s="386"/>
      <c r="NN64" s="386"/>
      <c r="NO64" s="386"/>
      <c r="NP64" s="386"/>
      <c r="NQ64" s="386"/>
      <c r="NR64" s="386"/>
      <c r="NS64" s="386"/>
      <c r="NT64" s="386"/>
      <c r="NU64" s="386"/>
      <c r="NV64" s="386"/>
      <c r="NW64" s="386"/>
      <c r="NX64" s="386"/>
      <c r="NY64" s="386"/>
      <c r="NZ64" s="386"/>
      <c r="OA64" s="386"/>
      <c r="OB64" s="386"/>
      <c r="OC64" s="386"/>
      <c r="OD64" s="386"/>
      <c r="OE64" s="386"/>
      <c r="OF64" s="386"/>
      <c r="OG64" s="386"/>
      <c r="OH64" s="386"/>
      <c r="OI64" s="386"/>
      <c r="OJ64" s="386"/>
      <c r="OK64" s="386"/>
      <c r="OL64" s="386"/>
      <c r="OM64" s="386"/>
      <c r="ON64" s="386"/>
      <c r="OO64" s="386"/>
      <c r="OP64" s="386"/>
      <c r="OQ64" s="386"/>
      <c r="OR64" s="386"/>
      <c r="OS64" s="386"/>
      <c r="OT64" s="386"/>
      <c r="OU64" s="386"/>
      <c r="OV64" s="386"/>
      <c r="OW64" s="386"/>
      <c r="OX64" s="386"/>
      <c r="OY64" s="386"/>
      <c r="OZ64" s="386"/>
      <c r="PA64" s="386"/>
      <c r="PB64" s="386"/>
      <c r="PC64" s="386"/>
      <c r="PD64" s="386"/>
      <c r="PE64" s="386"/>
      <c r="PF64" s="386"/>
      <c r="PG64" s="386"/>
      <c r="PH64" s="386"/>
      <c r="PI64" s="386"/>
      <c r="PJ64" s="386"/>
      <c r="PK64" s="386"/>
      <c r="PL64" s="386"/>
      <c r="PM64" s="386"/>
      <c r="PN64" s="386"/>
      <c r="PO64" s="386"/>
      <c r="PP64" s="386"/>
      <c r="PQ64" s="386"/>
      <c r="PR64" s="386"/>
      <c r="PS64" s="386"/>
      <c r="PT64" s="386"/>
      <c r="PU64" s="386"/>
      <c r="PV64" s="386"/>
      <c r="PW64" s="386"/>
      <c r="PX64" s="386"/>
      <c r="PY64" s="386"/>
      <c r="PZ64" s="386"/>
      <c r="QA64" s="386"/>
      <c r="QB64" s="386"/>
      <c r="QC64" s="386"/>
      <c r="QD64" s="386"/>
      <c r="QE64" s="386"/>
      <c r="QF64" s="386"/>
      <c r="QG64" s="386"/>
      <c r="QH64" s="386"/>
      <c r="QI64" s="386"/>
      <c r="QJ64" s="386"/>
      <c r="QK64" s="386"/>
      <c r="QL64" s="386"/>
      <c r="QM64" s="386"/>
      <c r="QN64" s="386"/>
      <c r="QO64" s="386"/>
      <c r="QP64" s="386"/>
      <c r="QQ64" s="386"/>
      <c r="QR64" s="386"/>
      <c r="QS64" s="386"/>
      <c r="QT64" s="386"/>
      <c r="QU64" s="386"/>
      <c r="QV64" s="386"/>
      <c r="QW64" s="386"/>
      <c r="QX64" s="386"/>
      <c r="QY64" s="386"/>
      <c r="QZ64" s="386"/>
      <c r="RA64" s="386"/>
      <c r="RB64" s="386"/>
      <c r="RC64" s="386"/>
      <c r="RD64" s="386"/>
      <c r="RE64" s="386"/>
      <c r="RF64" s="386"/>
      <c r="RG64" s="386"/>
      <c r="RH64" s="386"/>
      <c r="RI64" s="386"/>
      <c r="RJ64" s="386"/>
      <c r="RK64" s="386"/>
      <c r="RL64" s="386"/>
      <c r="RM64" s="386"/>
      <c r="RN64" s="386"/>
      <c r="RO64" s="386"/>
      <c r="RP64" s="386"/>
      <c r="RQ64" s="386"/>
      <c r="RR64" s="386"/>
      <c r="RS64" s="386"/>
      <c r="RT64" s="386"/>
      <c r="RU64" s="386"/>
      <c r="RV64" s="386"/>
      <c r="RW64" s="386"/>
      <c r="RX64" s="386"/>
      <c r="RY64" s="386"/>
      <c r="RZ64" s="386"/>
      <c r="SA64" s="386"/>
      <c r="SB64" s="386"/>
      <c r="SC64" s="386"/>
      <c r="SD64" s="386"/>
      <c r="SE64" s="386"/>
      <c r="SF64" s="386"/>
      <c r="SG64" s="386"/>
      <c r="SH64" s="386"/>
      <c r="SI64" s="386"/>
      <c r="SJ64" s="386"/>
      <c r="SK64" s="386"/>
      <c r="SL64" s="386"/>
      <c r="SM64" s="386"/>
      <c r="SN64" s="386"/>
      <c r="SO64" s="386"/>
      <c r="SP64" s="386"/>
      <c r="SQ64" s="386"/>
      <c r="SR64" s="386"/>
      <c r="SS64" s="386"/>
      <c r="ST64" s="386"/>
      <c r="SU64" s="386"/>
      <c r="SV64" s="386"/>
      <c r="SW64" s="386"/>
      <c r="SX64" s="386"/>
      <c r="SY64" s="386"/>
      <c r="SZ64" s="386"/>
      <c r="TA64" s="386"/>
      <c r="TB64" s="386"/>
      <c r="TC64" s="386"/>
      <c r="TD64" s="386"/>
      <c r="TE64" s="386"/>
      <c r="TF64" s="386"/>
      <c r="TG64" s="386"/>
      <c r="TH64" s="386"/>
      <c r="TI64" s="386"/>
      <c r="TJ64" s="386"/>
      <c r="TK64" s="386"/>
      <c r="TL64" s="386"/>
      <c r="TM64" s="386"/>
      <c r="TN64" s="386"/>
      <c r="TO64" s="386"/>
      <c r="TP64" s="386"/>
      <c r="TQ64" s="386"/>
      <c r="TR64" s="386"/>
      <c r="TS64" s="386"/>
      <c r="TT64" s="386"/>
      <c r="TU64" s="386"/>
      <c r="TV64" s="386"/>
      <c r="TW64" s="386"/>
      <c r="TX64" s="386"/>
      <c r="TY64" s="386"/>
      <c r="TZ64" s="386"/>
      <c r="UA64" s="386"/>
      <c r="UB64" s="386"/>
      <c r="UC64" s="386"/>
      <c r="UD64" s="386"/>
      <c r="UE64" s="386"/>
      <c r="UF64" s="386"/>
      <c r="UG64" s="386"/>
      <c r="UH64" s="386"/>
      <c r="UI64" s="386"/>
      <c r="UJ64" s="386"/>
      <c r="UK64" s="386"/>
      <c r="UL64" s="386"/>
      <c r="UM64" s="386"/>
      <c r="UN64" s="386"/>
      <c r="UO64" s="386"/>
      <c r="UP64" s="386"/>
      <c r="UQ64" s="386"/>
      <c r="UR64" s="386"/>
      <c r="US64" s="386"/>
      <c r="UT64" s="386"/>
      <c r="UU64" s="386"/>
      <c r="UV64" s="386"/>
      <c r="UW64" s="386"/>
      <c r="UX64" s="386"/>
      <c r="UY64" s="386"/>
      <c r="UZ64" s="386"/>
      <c r="VA64" s="386"/>
      <c r="VB64" s="386"/>
      <c r="VC64" s="386"/>
      <c r="VD64" s="386"/>
      <c r="VE64" s="386"/>
      <c r="VF64" s="386"/>
      <c r="VG64" s="386"/>
      <c r="VH64" s="386"/>
      <c r="VI64" s="386"/>
      <c r="VJ64" s="386"/>
      <c r="VK64" s="386"/>
      <c r="VL64" s="386"/>
      <c r="VM64" s="386"/>
      <c r="VN64" s="386"/>
      <c r="VO64" s="386"/>
      <c r="VP64" s="386"/>
      <c r="VQ64" s="386"/>
      <c r="VR64" s="386"/>
      <c r="VS64" s="386"/>
      <c r="VT64" s="386"/>
      <c r="VU64" s="386"/>
      <c r="VV64" s="386"/>
      <c r="VW64" s="386"/>
      <c r="VX64" s="386"/>
      <c r="VY64" s="386"/>
      <c r="VZ64" s="386"/>
      <c r="WA64" s="386"/>
      <c r="WB64" s="386"/>
      <c r="WC64" s="386"/>
      <c r="WD64" s="386"/>
    </row>
    <row r="65" spans="1:9" ht="30" x14ac:dyDescent="0.2">
      <c r="A65" s="435" t="s">
        <v>518</v>
      </c>
      <c r="B65" s="469" t="s">
        <v>519</v>
      </c>
      <c r="C65" s="434" t="s">
        <v>26</v>
      </c>
      <c r="D65" s="434">
        <v>105</v>
      </c>
      <c r="E65" s="434">
        <v>3.53</v>
      </c>
      <c r="F65" s="437">
        <f t="shared" si="0"/>
        <v>370.65</v>
      </c>
      <c r="G65" s="434">
        <v>105</v>
      </c>
      <c r="H65" s="434">
        <v>370.65</v>
      </c>
      <c r="I65" s="422">
        <f>IF(F65=0,0,H65/F65)</f>
        <v>1</v>
      </c>
    </row>
    <row r="66" spans="1:9" ht="15.75" x14ac:dyDescent="0.2">
      <c r="A66" s="435" t="s">
        <v>424</v>
      </c>
      <c r="B66" s="469" t="s">
        <v>308</v>
      </c>
      <c r="C66" s="434" t="s">
        <v>35</v>
      </c>
      <c r="D66" s="434">
        <v>780</v>
      </c>
      <c r="E66" s="434">
        <v>9.5500000000000007</v>
      </c>
      <c r="F66" s="437">
        <f t="shared" si="0"/>
        <v>7449</v>
      </c>
      <c r="G66" s="434">
        <v>780</v>
      </c>
      <c r="H66" s="434">
        <v>7449.0000000000009</v>
      </c>
      <c r="I66" s="422">
        <f>IF(F66=0,0,H66/F66)</f>
        <v>1.0000000000000002</v>
      </c>
    </row>
    <row r="67" spans="1:9" ht="15.75" x14ac:dyDescent="0.2">
      <c r="A67" s="435" t="s">
        <v>425</v>
      </c>
      <c r="B67" s="469" t="s">
        <v>307</v>
      </c>
      <c r="C67" s="434" t="s">
        <v>35</v>
      </c>
      <c r="D67" s="434">
        <v>780</v>
      </c>
      <c r="E67" s="434">
        <v>4.16</v>
      </c>
      <c r="F67" s="437">
        <f t="shared" si="0"/>
        <v>3244.8</v>
      </c>
      <c r="G67" s="434">
        <v>780</v>
      </c>
      <c r="H67" s="434">
        <v>3244.8</v>
      </c>
      <c r="I67" s="422">
        <f>IF(F67=0,0,H67/F67)</f>
        <v>1</v>
      </c>
    </row>
    <row r="68" spans="1:9" s="440" customFormat="1" ht="15.75" x14ac:dyDescent="0.2">
      <c r="A68" s="429"/>
      <c r="B68" s="468" t="s">
        <v>125</v>
      </c>
      <c r="C68" s="439"/>
      <c r="D68" s="428"/>
      <c r="E68" s="428"/>
      <c r="F68" s="430">
        <f>SUM(F25:F67)</f>
        <v>94395.749999999985</v>
      </c>
      <c r="G68" s="428">
        <v>0</v>
      </c>
      <c r="H68" s="428">
        <v>91536.589399999983</v>
      </c>
      <c r="I68" s="421">
        <f>IF(F68=0,0,H68/F68)</f>
        <v>0.96971091812925891</v>
      </c>
    </row>
    <row r="69" spans="1:9" ht="15.75" x14ac:dyDescent="0.2">
      <c r="A69" s="406"/>
      <c r="B69" s="472"/>
      <c r="C69" s="407"/>
      <c r="D69" s="400"/>
      <c r="E69" s="400"/>
      <c r="F69" s="401"/>
      <c r="G69" s="434">
        <v>0</v>
      </c>
      <c r="H69" s="415"/>
      <c r="I69" s="403"/>
    </row>
    <row r="70" spans="1:9" s="414" customFormat="1" ht="15.75" x14ac:dyDescent="0.2">
      <c r="A70" s="429" t="s">
        <v>520</v>
      </c>
      <c r="B70" s="468" t="s">
        <v>521</v>
      </c>
      <c r="C70" s="409"/>
      <c r="D70" s="410"/>
      <c r="E70" s="410"/>
      <c r="F70" s="411"/>
      <c r="G70" s="410"/>
      <c r="H70" s="410"/>
      <c r="I70" s="413"/>
    </row>
    <row r="71" spans="1:9" ht="60" x14ac:dyDescent="0.2">
      <c r="A71" s="435" t="s">
        <v>426</v>
      </c>
      <c r="B71" s="469" t="s">
        <v>427</v>
      </c>
      <c r="C71" s="434" t="s">
        <v>337</v>
      </c>
      <c r="D71" s="434">
        <v>550</v>
      </c>
      <c r="E71" s="434">
        <v>78.06</v>
      </c>
      <c r="F71" s="437">
        <f>ROUND((D71*E71),2)</f>
        <v>42933</v>
      </c>
      <c r="G71" s="434">
        <v>550</v>
      </c>
      <c r="H71" s="434">
        <v>42933</v>
      </c>
      <c r="I71" s="422">
        <f>IF(F71=0,0,H71/F71)</f>
        <v>1</v>
      </c>
    </row>
    <row r="72" spans="1:9" s="440" customFormat="1" ht="15.75" x14ac:dyDescent="0.2">
      <c r="A72" s="429"/>
      <c r="B72" s="468" t="s">
        <v>126</v>
      </c>
      <c r="C72" s="439"/>
      <c r="D72" s="428"/>
      <c r="E72" s="428"/>
      <c r="F72" s="430">
        <f>SUM(F71)</f>
        <v>42933</v>
      </c>
      <c r="G72" s="428">
        <v>0</v>
      </c>
      <c r="H72" s="428">
        <v>42933</v>
      </c>
      <c r="I72" s="421">
        <f>IF(F72=0,0,H72/F72)</f>
        <v>1</v>
      </c>
    </row>
    <row r="73" spans="1:9" ht="15.75" x14ac:dyDescent="0.2">
      <c r="A73" s="406"/>
      <c r="B73" s="472"/>
      <c r="C73" s="407"/>
      <c r="D73" s="400"/>
      <c r="E73" s="400"/>
      <c r="F73" s="401"/>
      <c r="G73" s="434">
        <v>0</v>
      </c>
      <c r="H73" s="415"/>
      <c r="I73" s="403"/>
    </row>
    <row r="74" spans="1:9" s="414" customFormat="1" ht="15.75" x14ac:dyDescent="0.2">
      <c r="A74" s="429" t="s">
        <v>342</v>
      </c>
      <c r="B74" s="468" t="s">
        <v>428</v>
      </c>
      <c r="C74" s="409">
        <f>Contrato!E12</f>
        <v>0</v>
      </c>
      <c r="D74" s="410"/>
      <c r="E74" s="410"/>
      <c r="F74" s="411">
        <f>D74*E74</f>
        <v>0</v>
      </c>
      <c r="G74" s="410">
        <v>0</v>
      </c>
      <c r="H74" s="410"/>
      <c r="I74" s="413">
        <f>IF(F74=0,0,H74/F74)</f>
        <v>0</v>
      </c>
    </row>
    <row r="75" spans="1:9" ht="60" x14ac:dyDescent="0.2">
      <c r="A75" s="435" t="s">
        <v>429</v>
      </c>
      <c r="B75" s="469" t="s">
        <v>430</v>
      </c>
      <c r="C75" s="434" t="s">
        <v>35</v>
      </c>
      <c r="D75" s="434">
        <v>45</v>
      </c>
      <c r="E75" s="434">
        <v>583.17999999999995</v>
      </c>
      <c r="F75" s="437">
        <f>ROUND((D75*E75),2)</f>
        <v>26243.1</v>
      </c>
      <c r="G75" s="434">
        <v>42.81</v>
      </c>
      <c r="H75" s="434">
        <v>24965.935799999999</v>
      </c>
      <c r="I75" s="422">
        <f>IF(F75=0,0,H75/F75)</f>
        <v>0.95133333333333336</v>
      </c>
    </row>
    <row r="76" spans="1:9" s="440" customFormat="1" ht="15.75" x14ac:dyDescent="0.2">
      <c r="A76" s="429"/>
      <c r="B76" s="468" t="s">
        <v>299</v>
      </c>
      <c r="C76" s="439"/>
      <c r="D76" s="428"/>
      <c r="E76" s="428"/>
      <c r="F76" s="430">
        <f>SUM(F75)</f>
        <v>26243.1</v>
      </c>
      <c r="G76" s="428">
        <v>0</v>
      </c>
      <c r="H76" s="428">
        <v>24965.935799999999</v>
      </c>
      <c r="I76" s="421">
        <f>IF(F76=0,0,H76/F76)</f>
        <v>0.95133333333333336</v>
      </c>
    </row>
    <row r="77" spans="1:9" ht="15.75" x14ac:dyDescent="0.2">
      <c r="A77" s="406"/>
      <c r="B77" s="471"/>
      <c r="C77" s="407"/>
      <c r="D77" s="400"/>
      <c r="E77" s="400"/>
      <c r="F77" s="408"/>
      <c r="G77" s="434">
        <v>0</v>
      </c>
      <c r="H77" s="400"/>
      <c r="I77" s="405">
        <f>IF(F77=0,0,H77/F77)</f>
        <v>0</v>
      </c>
    </row>
    <row r="78" spans="1:9" s="414" customFormat="1" ht="15.75" x14ac:dyDescent="0.2">
      <c r="A78" s="429" t="s">
        <v>431</v>
      </c>
      <c r="B78" s="468" t="s">
        <v>432</v>
      </c>
      <c r="C78" s="409">
        <f>Contrato!E23</f>
        <v>0</v>
      </c>
      <c r="D78" s="410"/>
      <c r="E78" s="410"/>
      <c r="F78" s="411">
        <f>D78*E78</f>
        <v>0</v>
      </c>
      <c r="G78" s="410">
        <v>0</v>
      </c>
      <c r="H78" s="410"/>
      <c r="I78" s="413">
        <f>IF(F78=0,0,H78/F78)</f>
        <v>0</v>
      </c>
    </row>
    <row r="79" spans="1:9" ht="30" x14ac:dyDescent="0.2">
      <c r="A79" s="435" t="s">
        <v>433</v>
      </c>
      <c r="B79" s="469" t="s">
        <v>434</v>
      </c>
      <c r="C79" s="434" t="s">
        <v>35</v>
      </c>
      <c r="D79" s="434">
        <v>22.5</v>
      </c>
      <c r="E79" s="434">
        <v>513.20000000000005</v>
      </c>
      <c r="F79" s="437">
        <f t="shared" ref="F79:F84" si="1">E79*D79</f>
        <v>11547.000000000002</v>
      </c>
      <c r="G79" s="434">
        <v>22.5</v>
      </c>
      <c r="H79" s="434">
        <v>11547.000000000002</v>
      </c>
      <c r="I79" s="422">
        <f>IF(F79=0,0,H79/F79)</f>
        <v>1</v>
      </c>
    </row>
    <row r="80" spans="1:9" ht="30" x14ac:dyDescent="0.2">
      <c r="A80" s="435" t="s">
        <v>435</v>
      </c>
      <c r="B80" s="469" t="s">
        <v>436</v>
      </c>
      <c r="C80" s="434" t="s">
        <v>26</v>
      </c>
      <c r="D80" s="434">
        <v>137.55000000000001</v>
      </c>
      <c r="E80" s="434">
        <v>10.86</v>
      </c>
      <c r="F80" s="437">
        <f t="shared" si="1"/>
        <v>1493.7930000000001</v>
      </c>
      <c r="G80" s="434">
        <v>63.9</v>
      </c>
      <c r="H80" s="434">
        <v>693.95399999999995</v>
      </c>
      <c r="I80" s="422">
        <f>IF(F80=0,0,H80/F80)</f>
        <v>0.4645583424209378</v>
      </c>
    </row>
    <row r="81" spans="1:9" ht="60" x14ac:dyDescent="0.2">
      <c r="A81" s="435" t="s">
        <v>437</v>
      </c>
      <c r="B81" s="469" t="s">
        <v>438</v>
      </c>
      <c r="C81" s="434" t="s">
        <v>35</v>
      </c>
      <c r="D81" s="434">
        <v>309.8250000000001</v>
      </c>
      <c r="E81" s="434">
        <v>83.24</v>
      </c>
      <c r="F81" s="437">
        <f t="shared" si="1"/>
        <v>25789.833000000006</v>
      </c>
      <c r="G81" s="434">
        <v>309.8250000000001</v>
      </c>
      <c r="H81" s="434">
        <v>25789.83</v>
      </c>
      <c r="I81" s="422">
        <f>IF(F81=0,0,H81/F81)</f>
        <v>0.99999988367508996</v>
      </c>
    </row>
    <row r="82" spans="1:9" ht="45" x14ac:dyDescent="0.2">
      <c r="A82" s="435" t="s">
        <v>439</v>
      </c>
      <c r="B82" s="469" t="s">
        <v>440</v>
      </c>
      <c r="C82" s="434" t="s">
        <v>35</v>
      </c>
      <c r="D82" s="434">
        <v>285</v>
      </c>
      <c r="E82" s="434">
        <v>262.72000000000003</v>
      </c>
      <c r="F82" s="437">
        <f t="shared" si="1"/>
        <v>74875.200000000012</v>
      </c>
      <c r="G82" s="434">
        <v>285.00130000000001</v>
      </c>
      <c r="H82" s="434">
        <v>74875.200000000012</v>
      </c>
      <c r="I82" s="422">
        <f>IF(F82=0,0,H82/F82)</f>
        <v>1</v>
      </c>
    </row>
    <row r="83" spans="1:9" ht="30" x14ac:dyDescent="0.2">
      <c r="A83" s="435" t="s">
        <v>441</v>
      </c>
      <c r="B83" s="469" t="s">
        <v>442</v>
      </c>
      <c r="C83" s="434" t="s">
        <v>35</v>
      </c>
      <c r="D83" s="434">
        <v>285</v>
      </c>
      <c r="E83" s="434">
        <v>64.34</v>
      </c>
      <c r="F83" s="437">
        <f t="shared" si="1"/>
        <v>18336.900000000001</v>
      </c>
      <c r="G83" s="434">
        <v>285.00130000000001</v>
      </c>
      <c r="H83" s="434">
        <v>18336.900000000001</v>
      </c>
      <c r="I83" s="422">
        <f>IF(F83=0,0,H83/F83)</f>
        <v>1</v>
      </c>
    </row>
    <row r="84" spans="1:9" ht="63" customHeight="1" x14ac:dyDescent="0.2">
      <c r="A84" s="435" t="s">
        <v>443</v>
      </c>
      <c r="B84" s="469" t="s">
        <v>444</v>
      </c>
      <c r="C84" s="434" t="s">
        <v>26</v>
      </c>
      <c r="D84" s="434">
        <v>150</v>
      </c>
      <c r="E84" s="434">
        <v>31.27</v>
      </c>
      <c r="F84" s="437">
        <f t="shared" si="1"/>
        <v>4690.5</v>
      </c>
      <c r="G84" s="434">
        <v>50</v>
      </c>
      <c r="H84" s="434">
        <v>1563.5</v>
      </c>
      <c r="I84" s="422">
        <f>IF(F84=0,0,H84/F84)</f>
        <v>0.33333333333333331</v>
      </c>
    </row>
    <row r="85" spans="1:9" s="440" customFormat="1" ht="15.75" x14ac:dyDescent="0.2">
      <c r="A85" s="429"/>
      <c r="B85" s="468" t="s">
        <v>127</v>
      </c>
      <c r="C85" s="439"/>
      <c r="D85" s="428"/>
      <c r="E85" s="428"/>
      <c r="F85" s="430">
        <f>SUM(F79:F84)</f>
        <v>136733.22600000002</v>
      </c>
      <c r="G85" s="428">
        <v>0</v>
      </c>
      <c r="H85" s="428">
        <v>132806.38400000002</v>
      </c>
      <c r="I85" s="421">
        <f>IF(F85=0,0,H85/F85)</f>
        <v>0.97128099647118682</v>
      </c>
    </row>
    <row r="86" spans="1:9" ht="15.75" x14ac:dyDescent="0.2">
      <c r="A86" s="406"/>
      <c r="B86" s="472"/>
      <c r="C86" s="407"/>
      <c r="D86" s="400"/>
      <c r="E86" s="400"/>
      <c r="F86" s="401"/>
      <c r="G86" s="400">
        <v>0</v>
      </c>
      <c r="H86" s="400"/>
      <c r="I86" s="403"/>
    </row>
    <row r="87" spans="1:9" s="414" customFormat="1" ht="15.75" x14ac:dyDescent="0.2">
      <c r="A87" s="429" t="s">
        <v>445</v>
      </c>
      <c r="B87" s="468" t="s">
        <v>446</v>
      </c>
      <c r="C87" s="409"/>
      <c r="D87" s="410"/>
      <c r="E87" s="410"/>
      <c r="F87" s="411"/>
      <c r="G87" s="410">
        <v>0</v>
      </c>
      <c r="H87" s="410"/>
      <c r="I87" s="413">
        <f>IF(F87=0,0,H87/F87)</f>
        <v>0</v>
      </c>
    </row>
    <row r="88" spans="1:9" ht="45" x14ac:dyDescent="0.2">
      <c r="A88" s="435" t="s">
        <v>447</v>
      </c>
      <c r="B88" s="469" t="s">
        <v>448</v>
      </c>
      <c r="C88" s="434" t="s">
        <v>23</v>
      </c>
      <c r="D88" s="434">
        <v>6</v>
      </c>
      <c r="E88" s="434">
        <v>435.65</v>
      </c>
      <c r="F88" s="437">
        <f t="shared" ref="F88:F97" si="2">ROUND((D88*E88),2)</f>
        <v>2613.9</v>
      </c>
      <c r="G88" s="434">
        <v>6</v>
      </c>
      <c r="H88" s="434">
        <v>2613.8999999999996</v>
      </c>
      <c r="I88" s="422">
        <f>IF(F88=0,0,H88/F88)</f>
        <v>0.99999999999999978</v>
      </c>
    </row>
    <row r="89" spans="1:9" ht="45" x14ac:dyDescent="0.2">
      <c r="A89" s="435" t="s">
        <v>449</v>
      </c>
      <c r="B89" s="469" t="s">
        <v>450</v>
      </c>
      <c r="C89" s="434" t="s">
        <v>23</v>
      </c>
      <c r="D89" s="434">
        <v>26</v>
      </c>
      <c r="E89" s="434">
        <v>435.65</v>
      </c>
      <c r="F89" s="437">
        <f t="shared" si="2"/>
        <v>11326.9</v>
      </c>
      <c r="G89" s="434">
        <v>26</v>
      </c>
      <c r="H89" s="434">
        <v>11326.9</v>
      </c>
      <c r="I89" s="422">
        <f>IF(F89=0,0,H89/F89)</f>
        <v>1</v>
      </c>
    </row>
    <row r="90" spans="1:9" ht="45" x14ac:dyDescent="0.2">
      <c r="A90" s="435" t="s">
        <v>451</v>
      </c>
      <c r="B90" s="469" t="s">
        <v>452</v>
      </c>
      <c r="C90" s="434" t="s">
        <v>23</v>
      </c>
      <c r="D90" s="434">
        <v>1</v>
      </c>
      <c r="E90" s="434">
        <v>435.65</v>
      </c>
      <c r="F90" s="437">
        <f t="shared" si="2"/>
        <v>435.65</v>
      </c>
      <c r="G90" s="434">
        <v>1</v>
      </c>
      <c r="H90" s="434">
        <v>435.65</v>
      </c>
      <c r="I90" s="422">
        <f>IF(F90=0,0,H90/F90)</f>
        <v>1</v>
      </c>
    </row>
    <row r="91" spans="1:9" ht="45" x14ac:dyDescent="0.2">
      <c r="A91" s="435" t="s">
        <v>522</v>
      </c>
      <c r="B91" s="469" t="s">
        <v>523</v>
      </c>
      <c r="C91" s="434" t="s">
        <v>23</v>
      </c>
      <c r="D91" s="434">
        <v>2</v>
      </c>
      <c r="E91" s="434">
        <v>493.58</v>
      </c>
      <c r="F91" s="437">
        <f t="shared" si="2"/>
        <v>987.16</v>
      </c>
      <c r="G91" s="434">
        <v>2</v>
      </c>
      <c r="H91" s="434">
        <v>987.16</v>
      </c>
      <c r="I91" s="422">
        <f>IF(F91=0,0,H91/F91)</f>
        <v>1</v>
      </c>
    </row>
    <row r="92" spans="1:9" ht="30" x14ac:dyDescent="0.2">
      <c r="A92" s="435" t="s">
        <v>453</v>
      </c>
      <c r="B92" s="469" t="s">
        <v>298</v>
      </c>
      <c r="C92" s="434" t="s">
        <v>23</v>
      </c>
      <c r="D92" s="434">
        <v>28</v>
      </c>
      <c r="E92" s="434">
        <v>73.819999999999993</v>
      </c>
      <c r="F92" s="437">
        <f t="shared" si="2"/>
        <v>2066.96</v>
      </c>
      <c r="G92" s="434">
        <v>28</v>
      </c>
      <c r="H92" s="434">
        <v>2066.96</v>
      </c>
      <c r="I92" s="422">
        <f>IF(F92=0,0,H92/F92)</f>
        <v>1</v>
      </c>
    </row>
    <row r="93" spans="1:9" ht="75" x14ac:dyDescent="0.2">
      <c r="A93" s="435" t="s">
        <v>454</v>
      </c>
      <c r="B93" s="469" t="s">
        <v>455</v>
      </c>
      <c r="C93" s="434" t="s">
        <v>23</v>
      </c>
      <c r="D93" s="434">
        <v>6</v>
      </c>
      <c r="E93" s="434">
        <v>1101.8</v>
      </c>
      <c r="F93" s="437">
        <f t="shared" si="2"/>
        <v>6610.8</v>
      </c>
      <c r="G93" s="434">
        <v>6</v>
      </c>
      <c r="H93" s="434">
        <v>6610.7999999999993</v>
      </c>
      <c r="I93" s="422">
        <f>IF(F93=0,0,H93/F93)</f>
        <v>0.99999999999999989</v>
      </c>
    </row>
    <row r="94" spans="1:9" ht="60" x14ac:dyDescent="0.2">
      <c r="A94" s="435" t="s">
        <v>456</v>
      </c>
      <c r="B94" s="469" t="s">
        <v>457</v>
      </c>
      <c r="C94" s="434" t="s">
        <v>23</v>
      </c>
      <c r="D94" s="434">
        <v>26</v>
      </c>
      <c r="E94" s="434">
        <v>1121.8599999999999</v>
      </c>
      <c r="F94" s="437">
        <f t="shared" si="2"/>
        <v>29168.36</v>
      </c>
      <c r="G94" s="434">
        <v>26</v>
      </c>
      <c r="H94" s="434">
        <v>29168.359999999997</v>
      </c>
      <c r="I94" s="422">
        <f>IF(F94=0,0,H94/F94)</f>
        <v>0.99999999999999989</v>
      </c>
    </row>
    <row r="95" spans="1:9" ht="75" x14ac:dyDescent="0.2">
      <c r="A95" s="435" t="s">
        <v>524</v>
      </c>
      <c r="B95" s="469" t="s">
        <v>525</v>
      </c>
      <c r="C95" s="434" t="s">
        <v>23</v>
      </c>
      <c r="D95" s="434">
        <v>2</v>
      </c>
      <c r="E95" s="434">
        <v>1210.43</v>
      </c>
      <c r="F95" s="437">
        <f t="shared" si="2"/>
        <v>2420.86</v>
      </c>
      <c r="G95" s="434">
        <v>2</v>
      </c>
      <c r="H95" s="434">
        <v>2420.86</v>
      </c>
      <c r="I95" s="422">
        <f>IF(F95=0,0,H95/F95)</f>
        <v>1</v>
      </c>
    </row>
    <row r="96" spans="1:9" ht="45" x14ac:dyDescent="0.2">
      <c r="A96" s="435" t="s">
        <v>458</v>
      </c>
      <c r="B96" s="469" t="s">
        <v>459</v>
      </c>
      <c r="C96" s="434" t="s">
        <v>23</v>
      </c>
      <c r="D96" s="434">
        <v>1</v>
      </c>
      <c r="E96" s="434">
        <v>1886.91</v>
      </c>
      <c r="F96" s="437">
        <f t="shared" si="2"/>
        <v>1886.91</v>
      </c>
      <c r="G96" s="434">
        <v>1</v>
      </c>
      <c r="H96" s="434">
        <v>1886.91</v>
      </c>
      <c r="I96" s="422">
        <f>IF(F96=0,0,H96/F96)</f>
        <v>1</v>
      </c>
    </row>
    <row r="97" spans="1:9" ht="60" customHeight="1" x14ac:dyDescent="0.2">
      <c r="A97" s="435" t="s">
        <v>460</v>
      </c>
      <c r="B97" s="469" t="s">
        <v>461</v>
      </c>
      <c r="C97" s="434" t="s">
        <v>23</v>
      </c>
      <c r="D97" s="434">
        <v>2</v>
      </c>
      <c r="E97" s="434">
        <v>137.12</v>
      </c>
      <c r="F97" s="437">
        <f t="shared" si="2"/>
        <v>274.24</v>
      </c>
      <c r="G97" s="434">
        <v>2</v>
      </c>
      <c r="H97" s="434">
        <v>274.24</v>
      </c>
      <c r="I97" s="422">
        <f>IF(F97=0,0,H97/F97)</f>
        <v>1</v>
      </c>
    </row>
    <row r="98" spans="1:9" s="440" customFormat="1" ht="15.75" x14ac:dyDescent="0.2">
      <c r="A98" s="429"/>
      <c r="B98" s="468" t="s">
        <v>280</v>
      </c>
      <c r="C98" s="439"/>
      <c r="D98" s="428"/>
      <c r="E98" s="428"/>
      <c r="F98" s="430">
        <f>SUM(F88:F97)</f>
        <v>57791.74</v>
      </c>
      <c r="G98" s="428">
        <v>0</v>
      </c>
      <c r="H98" s="428">
        <v>57791.74</v>
      </c>
      <c r="I98" s="421">
        <f>IF(F98=0,0,H98/F98)</f>
        <v>1</v>
      </c>
    </row>
    <row r="99" spans="1:9" ht="15.75" x14ac:dyDescent="0.2">
      <c r="A99" s="406"/>
      <c r="B99" s="472"/>
      <c r="C99" s="407"/>
      <c r="D99" s="400"/>
      <c r="E99" s="400"/>
      <c r="F99" s="401"/>
      <c r="G99" s="400">
        <v>0</v>
      </c>
      <c r="H99" s="400"/>
      <c r="I99" s="403"/>
    </row>
    <row r="100" spans="1:9" s="414" customFormat="1" ht="15.75" x14ac:dyDescent="0.2">
      <c r="A100" s="429" t="str">
        <f>[3]Plan1!$C$97</f>
        <v>06</v>
      </c>
      <c r="B100" s="468" t="str">
        <f>[3]Plan1!$D$97</f>
        <v>ESQUADRIAS METÁLICAS</v>
      </c>
      <c r="C100" s="409">
        <f>Contrato!E30</f>
        <v>0</v>
      </c>
      <c r="D100" s="410"/>
      <c r="E100" s="410"/>
      <c r="F100" s="411">
        <f>D100*E100</f>
        <v>0</v>
      </c>
      <c r="G100" s="410">
        <v>0</v>
      </c>
      <c r="H100" s="410"/>
      <c r="I100" s="413">
        <f>IF(F100=0,0,H100/F100)</f>
        <v>0</v>
      </c>
    </row>
    <row r="101" spans="1:9" ht="45" x14ac:dyDescent="0.2">
      <c r="A101" s="435" t="str">
        <f>[3]Plan1!$C$99</f>
        <v>060101</v>
      </c>
      <c r="B101" s="469" t="str">
        <f>[3]Plan1!$D$99</f>
        <v>Báscula para vidro em alumínio anodizado cor natural, linha 25, completa, com tranca, caixilho, alizar e  contramarco, exclusive vidro</v>
      </c>
      <c r="C101" s="434" t="s">
        <v>35</v>
      </c>
      <c r="D101" s="434">
        <v>5.0999999999999996</v>
      </c>
      <c r="E101" s="434">
        <v>834.52</v>
      </c>
      <c r="F101" s="437">
        <f>ROUND((D101*E101),2)</f>
        <v>4256.05</v>
      </c>
      <c r="G101" s="434">
        <v>5.0999999999999996</v>
      </c>
      <c r="H101" s="434">
        <v>4256.0519999999997</v>
      </c>
      <c r="I101" s="422">
        <f>IF(F101=0,0,H101/F101)</f>
        <v>1.0000004699192913</v>
      </c>
    </row>
    <row r="102" spans="1:9" ht="30" x14ac:dyDescent="0.2">
      <c r="A102" s="435" t="str">
        <f>[3]Plan1!$C$100</f>
        <v>060102</v>
      </c>
      <c r="B102" s="469" t="str">
        <f>[3]Plan1!$D$100</f>
        <v>Porta de abrir tipo veneziana em alumínio anodizado, linha 25, completa, incl. puxador com tranca, caixilho, alizar e contramarco</v>
      </c>
      <c r="C102" s="434" t="s">
        <v>35</v>
      </c>
      <c r="D102" s="434">
        <v>6.5</v>
      </c>
      <c r="E102" s="434">
        <v>1299.1500000000001</v>
      </c>
      <c r="F102" s="437">
        <f>ROUND((D102*E102),2)</f>
        <v>8444.48</v>
      </c>
      <c r="G102" s="434">
        <v>6.5</v>
      </c>
      <c r="H102" s="434">
        <v>8444.4750000000004</v>
      </c>
      <c r="I102" s="422">
        <f>IF(F102=0,0,H102/F102)</f>
        <v>0.99999940789722996</v>
      </c>
    </row>
    <row r="103" spans="1:9" ht="45" x14ac:dyDescent="0.2">
      <c r="A103" s="435" t="str">
        <f>[3]Plan1!$C$101</f>
        <v>060103</v>
      </c>
      <c r="B103" s="469" t="str">
        <f>[3]Plan1!$D$101</f>
        <v>Janela de correr para vidro em alumínio anodizado cor natural, linha 25, completa, incl. puxador com tranca, alizar, caixilho e contramarco, exclusive vidro</v>
      </c>
      <c r="C103" s="434" t="s">
        <v>35</v>
      </c>
      <c r="D103" s="434">
        <v>9</v>
      </c>
      <c r="E103" s="434">
        <v>712.54</v>
      </c>
      <c r="F103" s="437">
        <f>ROUND((D103*E103),2)</f>
        <v>6412.86</v>
      </c>
      <c r="G103" s="434">
        <v>9</v>
      </c>
      <c r="H103" s="434">
        <v>6412.86</v>
      </c>
      <c r="I103" s="422">
        <f>IF(F103=0,0,H103/F103)</f>
        <v>1</v>
      </c>
    </row>
    <row r="104" spans="1:9" ht="21" customHeight="1" x14ac:dyDescent="0.2">
      <c r="A104" s="435" t="str">
        <f>[3]Plan1!$C$102</f>
        <v>060104</v>
      </c>
      <c r="B104" s="469" t="str">
        <f>[3]Plan1!$D$102</f>
        <v>Grade de ferro em barra chata, inclusive chumbamento</v>
      </c>
      <c r="C104" s="434" t="s">
        <v>35</v>
      </c>
      <c r="D104" s="434">
        <v>85</v>
      </c>
      <c r="E104" s="434">
        <v>418.06</v>
      </c>
      <c r="F104" s="437">
        <f>ROUND((D104*E104),2)</f>
        <v>35535.1</v>
      </c>
      <c r="G104" s="434">
        <v>85</v>
      </c>
      <c r="H104" s="434">
        <v>35535.1</v>
      </c>
      <c r="I104" s="422">
        <f>IF(F104=0,0,H104/F104)</f>
        <v>1</v>
      </c>
    </row>
    <row r="105" spans="1:9" s="440" customFormat="1" ht="15.75" x14ac:dyDescent="0.2">
      <c r="A105" s="429"/>
      <c r="B105" s="468" t="s">
        <v>281</v>
      </c>
      <c r="C105" s="439"/>
      <c r="D105" s="428"/>
      <c r="E105" s="428"/>
      <c r="F105" s="430">
        <f>SUM(F101:F104)</f>
        <v>54648.49</v>
      </c>
      <c r="G105" s="428">
        <v>0</v>
      </c>
      <c r="H105" s="428">
        <v>54648.486999999994</v>
      </c>
      <c r="I105" s="421">
        <f>IF(F105=0,0,H105/F105)</f>
        <v>0.99999994510369816</v>
      </c>
    </row>
    <row r="106" spans="1:9" ht="15.75" x14ac:dyDescent="0.2">
      <c r="A106" s="406"/>
      <c r="B106" s="472"/>
      <c r="C106" s="407"/>
      <c r="D106" s="400"/>
      <c r="E106" s="400"/>
      <c r="F106" s="401"/>
      <c r="G106" s="400">
        <v>0</v>
      </c>
      <c r="H106" s="400"/>
      <c r="I106" s="403"/>
    </row>
    <row r="107" spans="1:9" s="414" customFormat="1" ht="15.75" x14ac:dyDescent="0.2">
      <c r="A107" s="429" t="s">
        <v>470</v>
      </c>
      <c r="B107" s="468" t="s">
        <v>471</v>
      </c>
      <c r="C107" s="409">
        <f>Contrato!E34</f>
        <v>0</v>
      </c>
      <c r="D107" s="410"/>
      <c r="E107" s="410"/>
      <c r="F107" s="411">
        <f>D107*E107</f>
        <v>0</v>
      </c>
      <c r="G107" s="410">
        <v>0</v>
      </c>
      <c r="H107" s="410"/>
      <c r="I107" s="413">
        <f>IF(F107=0,0,H107/F107)</f>
        <v>0</v>
      </c>
    </row>
    <row r="108" spans="1:9" ht="16.5" customHeight="1" x14ac:dyDescent="0.2">
      <c r="A108" s="435" t="s">
        <v>472</v>
      </c>
      <c r="B108" s="469" t="s">
        <v>526</v>
      </c>
      <c r="C108" s="434" t="s">
        <v>35</v>
      </c>
      <c r="D108" s="434">
        <v>10</v>
      </c>
      <c r="E108" s="434">
        <v>352.9</v>
      </c>
      <c r="F108" s="437">
        <f t="shared" ref="F108:F114" si="3">ROUND((D108*E108),2)</f>
        <v>3529</v>
      </c>
      <c r="G108" s="434">
        <v>9</v>
      </c>
      <c r="H108" s="434">
        <v>3176.1</v>
      </c>
      <c r="I108" s="422">
        <f>IF(F108=0,0,H108/F108)</f>
        <v>0.9</v>
      </c>
    </row>
    <row r="109" spans="1:9" ht="18" customHeight="1" x14ac:dyDescent="0.2">
      <c r="A109" s="435" t="s">
        <v>474</v>
      </c>
      <c r="B109" s="469" t="s">
        <v>473</v>
      </c>
      <c r="C109" s="434" t="s">
        <v>35</v>
      </c>
      <c r="D109" s="434">
        <v>1.5</v>
      </c>
      <c r="E109" s="434">
        <v>398.17</v>
      </c>
      <c r="F109" s="437">
        <f t="shared" si="3"/>
        <v>597.26</v>
      </c>
      <c r="G109" s="434">
        <v>1.5</v>
      </c>
      <c r="H109" s="434">
        <v>597.255</v>
      </c>
      <c r="I109" s="422">
        <f>IF(F109=0,0,H109/F109)</f>
        <v>0.99999162843652678</v>
      </c>
    </row>
    <row r="110" spans="1:9" ht="30" x14ac:dyDescent="0.2">
      <c r="A110" s="435" t="s">
        <v>476</v>
      </c>
      <c r="B110" s="469" t="s">
        <v>475</v>
      </c>
      <c r="C110" s="434" t="s">
        <v>338</v>
      </c>
      <c r="D110" s="434">
        <v>24</v>
      </c>
      <c r="E110" s="434">
        <v>900.32</v>
      </c>
      <c r="F110" s="437">
        <f t="shared" si="3"/>
        <v>21607.68</v>
      </c>
      <c r="G110" s="434">
        <v>24</v>
      </c>
      <c r="H110" s="434">
        <v>21607.68</v>
      </c>
      <c r="I110" s="422">
        <f>IF(F110=0,0,H110/F110)</f>
        <v>1</v>
      </c>
    </row>
    <row r="111" spans="1:9" ht="30" x14ac:dyDescent="0.2">
      <c r="A111" s="435" t="s">
        <v>478</v>
      </c>
      <c r="B111" s="469" t="s">
        <v>477</v>
      </c>
      <c r="C111" s="434" t="s">
        <v>35</v>
      </c>
      <c r="D111" s="434">
        <v>40.32</v>
      </c>
      <c r="E111" s="434">
        <v>745.63</v>
      </c>
      <c r="F111" s="437">
        <f t="shared" si="3"/>
        <v>30063.8</v>
      </c>
      <c r="G111" s="434">
        <v>40.32</v>
      </c>
      <c r="H111" s="434">
        <v>30063.801599999999</v>
      </c>
      <c r="I111" s="422">
        <f>IF(F111=0,0,H111/F111)</f>
        <v>1.0000000532201518</v>
      </c>
    </row>
    <row r="112" spans="1:9" ht="30" x14ac:dyDescent="0.2">
      <c r="A112" s="435" t="s">
        <v>480</v>
      </c>
      <c r="B112" s="469" t="s">
        <v>479</v>
      </c>
      <c r="C112" s="434" t="s">
        <v>338</v>
      </c>
      <c r="D112" s="434">
        <v>48</v>
      </c>
      <c r="E112" s="434">
        <v>365.07</v>
      </c>
      <c r="F112" s="437">
        <f t="shared" si="3"/>
        <v>17523.36</v>
      </c>
      <c r="G112" s="434">
        <v>12</v>
      </c>
      <c r="H112" s="434">
        <v>4380.84</v>
      </c>
      <c r="I112" s="422">
        <f>IF(F112=0,0,H112/F112)</f>
        <v>0.25</v>
      </c>
    </row>
    <row r="113" spans="1:9" ht="18.75" customHeight="1" x14ac:dyDescent="0.2">
      <c r="A113" s="435" t="s">
        <v>482</v>
      </c>
      <c r="B113" s="469" t="s">
        <v>481</v>
      </c>
      <c r="C113" s="434" t="s">
        <v>35</v>
      </c>
      <c r="D113" s="434">
        <v>21.48</v>
      </c>
      <c r="E113" s="434">
        <v>297.7</v>
      </c>
      <c r="F113" s="437">
        <f t="shared" si="3"/>
        <v>6394.6</v>
      </c>
      <c r="G113" s="434">
        <v>21.48</v>
      </c>
      <c r="H113" s="434">
        <v>6394.5959999999995</v>
      </c>
      <c r="I113" s="422">
        <f>IF(F113=0,0,H113/F113)</f>
        <v>0.99999937447221077</v>
      </c>
    </row>
    <row r="114" spans="1:9" ht="21" customHeight="1" x14ac:dyDescent="0.2">
      <c r="A114" s="435" t="s">
        <v>484</v>
      </c>
      <c r="B114" s="469" t="s">
        <v>485</v>
      </c>
      <c r="C114" s="434" t="s">
        <v>35</v>
      </c>
      <c r="D114" s="434">
        <v>5.76</v>
      </c>
      <c r="E114" s="434">
        <v>551.99</v>
      </c>
      <c r="F114" s="437">
        <f t="shared" si="3"/>
        <v>3179.46</v>
      </c>
      <c r="G114" s="434">
        <v>5.76</v>
      </c>
      <c r="H114" s="434">
        <v>3179.4623999999999</v>
      </c>
      <c r="I114" s="422">
        <f>IF(F114=0,0,H114/F114)</f>
        <v>1.0000007548451624</v>
      </c>
    </row>
    <row r="115" spans="1:9" s="440" customFormat="1" ht="15.75" x14ac:dyDescent="0.2">
      <c r="A115" s="429"/>
      <c r="B115" s="468" t="s">
        <v>282</v>
      </c>
      <c r="C115" s="439"/>
      <c r="D115" s="428"/>
      <c r="E115" s="428"/>
      <c r="F115" s="430">
        <f>SUM(F107:F114)</f>
        <v>82895.160000000018</v>
      </c>
      <c r="G115" s="428">
        <v>0</v>
      </c>
      <c r="H115" s="428">
        <v>69399.735000000001</v>
      </c>
      <c r="I115" s="421">
        <f>IF(F115=0,0,H115/F115)</f>
        <v>0.83719887868000964</v>
      </c>
    </row>
    <row r="116" spans="1:9" ht="15.75" x14ac:dyDescent="0.2">
      <c r="A116" s="406"/>
      <c r="B116" s="472"/>
      <c r="C116" s="407"/>
      <c r="D116" s="400"/>
      <c r="E116" s="400"/>
      <c r="F116" s="401"/>
      <c r="G116" s="400">
        <v>0</v>
      </c>
      <c r="H116" s="400"/>
      <c r="I116" s="403"/>
    </row>
    <row r="117" spans="1:9" s="414" customFormat="1" ht="15.75" x14ac:dyDescent="0.2">
      <c r="A117" s="429" t="s">
        <v>335</v>
      </c>
      <c r="B117" s="468" t="s">
        <v>527</v>
      </c>
      <c r="C117" s="409">
        <f>Contrato!E38</f>
        <v>0</v>
      </c>
      <c r="D117" s="410"/>
      <c r="E117" s="410"/>
      <c r="F117" s="411">
        <f>D117*E117</f>
        <v>0</v>
      </c>
      <c r="G117" s="410">
        <v>0</v>
      </c>
      <c r="H117" s="410"/>
      <c r="I117" s="413">
        <f>IF(F117=0,0,H117/F117)</f>
        <v>0</v>
      </c>
    </row>
    <row r="118" spans="1:9" ht="45" x14ac:dyDescent="0.2">
      <c r="A118" s="435" t="s">
        <v>528</v>
      </c>
      <c r="B118" s="469" t="s">
        <v>529</v>
      </c>
      <c r="C118" s="434" t="s">
        <v>35</v>
      </c>
      <c r="D118" s="434">
        <v>775</v>
      </c>
      <c r="E118" s="434">
        <v>19.649999999999999</v>
      </c>
      <c r="F118" s="437">
        <f>ROUND((D118*E118),2)</f>
        <v>15228.75</v>
      </c>
      <c r="G118" s="434">
        <v>0</v>
      </c>
      <c r="H118" s="434">
        <v>0</v>
      </c>
      <c r="I118" s="422">
        <f>IF(F118=0,0,H118/F118)</f>
        <v>0</v>
      </c>
    </row>
    <row r="119" spans="1:9" ht="18.75" customHeight="1" x14ac:dyDescent="0.2">
      <c r="A119" s="435" t="s">
        <v>530</v>
      </c>
      <c r="B119" s="469" t="s">
        <v>531</v>
      </c>
      <c r="C119" s="434" t="s">
        <v>35</v>
      </c>
      <c r="D119" s="434">
        <v>65</v>
      </c>
      <c r="E119" s="434">
        <v>66.150000000000006</v>
      </c>
      <c r="F119" s="437">
        <f>ROUND((D119*E119),2)</f>
        <v>4299.75</v>
      </c>
      <c r="G119" s="434">
        <v>65</v>
      </c>
      <c r="H119" s="434">
        <v>4299.75</v>
      </c>
      <c r="I119" s="422">
        <f>IF(F119=0,0,H119/F119)</f>
        <v>1</v>
      </c>
    </row>
    <row r="120" spans="1:9" ht="60" x14ac:dyDescent="0.2">
      <c r="A120" s="435" t="s">
        <v>532</v>
      </c>
      <c r="B120" s="469" t="s">
        <v>533</v>
      </c>
      <c r="C120" s="434" t="s">
        <v>35</v>
      </c>
      <c r="D120" s="434">
        <v>710</v>
      </c>
      <c r="E120" s="434">
        <v>168.48</v>
      </c>
      <c r="F120" s="437">
        <f>ROUND((D120*E120),2)</f>
        <v>119620.8</v>
      </c>
      <c r="G120" s="434">
        <v>710</v>
      </c>
      <c r="H120" s="434">
        <v>119620.79999999999</v>
      </c>
      <c r="I120" s="422">
        <f>IF(F120=0,0,H120/F120)</f>
        <v>0.99999999999999989</v>
      </c>
    </row>
    <row r="121" spans="1:9" ht="30" x14ac:dyDescent="0.2">
      <c r="A121" s="435" t="s">
        <v>534</v>
      </c>
      <c r="B121" s="469" t="s">
        <v>535</v>
      </c>
      <c r="C121" s="434" t="s">
        <v>26</v>
      </c>
      <c r="D121" s="434">
        <v>110</v>
      </c>
      <c r="E121" s="434">
        <v>19.84</v>
      </c>
      <c r="F121" s="437">
        <f>ROUND((D121*E121),2)</f>
        <v>2182.4</v>
      </c>
      <c r="G121" s="434">
        <v>98.87</v>
      </c>
      <c r="H121" s="434">
        <v>1961.5808000000002</v>
      </c>
      <c r="I121" s="422">
        <f>IF(F121=0,0,H121/F121)</f>
        <v>0.89881818181818185</v>
      </c>
    </row>
    <row r="122" spans="1:9" s="440" customFormat="1" ht="15.75" x14ac:dyDescent="0.2">
      <c r="A122" s="429"/>
      <c r="B122" s="468" t="s">
        <v>283</v>
      </c>
      <c r="C122" s="439"/>
      <c r="D122" s="428"/>
      <c r="E122" s="428"/>
      <c r="F122" s="430">
        <f>SUM(F118:F121)</f>
        <v>141331.69999999998</v>
      </c>
      <c r="G122" s="428">
        <v>0</v>
      </c>
      <c r="H122" s="428">
        <v>125882.13079999998</v>
      </c>
      <c r="I122" s="421">
        <f>IF(F122=0,0,H122/F122)</f>
        <v>0.89068574707585069</v>
      </c>
    </row>
    <row r="123" spans="1:9" ht="15.75" x14ac:dyDescent="0.2">
      <c r="A123" s="425"/>
      <c r="B123" s="473"/>
      <c r="C123" s="407"/>
      <c r="D123" s="400"/>
      <c r="E123" s="400"/>
      <c r="F123" s="401"/>
      <c r="G123" s="400">
        <v>0</v>
      </c>
      <c r="H123" s="400"/>
      <c r="I123" s="403"/>
    </row>
    <row r="124" spans="1:9" s="414" customFormat="1" ht="33" customHeight="1" x14ac:dyDescent="0.2">
      <c r="A124" s="429" t="s">
        <v>536</v>
      </c>
      <c r="B124" s="468" t="s">
        <v>537</v>
      </c>
      <c r="C124" s="409">
        <f>Contrato!E42</f>
        <v>0</v>
      </c>
      <c r="D124" s="410"/>
      <c r="E124" s="410"/>
      <c r="F124" s="411">
        <f>D124*E124</f>
        <v>0</v>
      </c>
      <c r="G124" s="410">
        <v>0</v>
      </c>
      <c r="H124" s="410"/>
      <c r="I124" s="413">
        <f>IF(F124=0,0,H124/F124)</f>
        <v>0</v>
      </c>
    </row>
    <row r="125" spans="1:9" ht="30" x14ac:dyDescent="0.2">
      <c r="A125" s="435" t="s">
        <v>538</v>
      </c>
      <c r="B125" s="469" t="s">
        <v>539</v>
      </c>
      <c r="C125" s="434" t="s">
        <v>35</v>
      </c>
      <c r="D125" s="434">
        <v>1575</v>
      </c>
      <c r="E125" s="434">
        <v>7.19</v>
      </c>
      <c r="F125" s="437">
        <f t="shared" ref="F125:F131" si="4">ROUND((D125*E125),2)</f>
        <v>11324.25</v>
      </c>
      <c r="G125" s="434">
        <v>1303.19</v>
      </c>
      <c r="H125" s="434">
        <v>9369.9361000000008</v>
      </c>
      <c r="I125" s="422">
        <f>IF(F125=0,0,H125/F125)</f>
        <v>0.82742222222222228</v>
      </c>
    </row>
    <row r="126" spans="1:9" ht="30" x14ac:dyDescent="0.2">
      <c r="A126" s="435" t="s">
        <v>540</v>
      </c>
      <c r="B126" s="469" t="s">
        <v>541</v>
      </c>
      <c r="C126" s="434" t="s">
        <v>26</v>
      </c>
      <c r="D126" s="434">
        <v>30</v>
      </c>
      <c r="E126" s="434">
        <v>19.63</v>
      </c>
      <c r="F126" s="437">
        <f t="shared" si="4"/>
        <v>588.9</v>
      </c>
      <c r="G126" s="434">
        <v>0</v>
      </c>
      <c r="H126" s="434">
        <v>0</v>
      </c>
      <c r="I126" s="422"/>
    </row>
    <row r="127" spans="1:9" ht="45" x14ac:dyDescent="0.2">
      <c r="A127" s="435" t="s">
        <v>542</v>
      </c>
      <c r="B127" s="469" t="s">
        <v>543</v>
      </c>
      <c r="C127" s="434" t="s">
        <v>35</v>
      </c>
      <c r="D127" s="434">
        <v>155</v>
      </c>
      <c r="E127" s="434">
        <v>243.86</v>
      </c>
      <c r="F127" s="437">
        <f t="shared" si="4"/>
        <v>37798.300000000003</v>
      </c>
      <c r="G127" s="434">
        <v>155</v>
      </c>
      <c r="H127" s="434">
        <v>37798.300000000003</v>
      </c>
      <c r="I127" s="422">
        <f>IF(F127=0,0,H127/F127)</f>
        <v>1</v>
      </c>
    </row>
    <row r="128" spans="1:9" ht="30" x14ac:dyDescent="0.2">
      <c r="A128" s="435" t="s">
        <v>544</v>
      </c>
      <c r="B128" s="469" t="s">
        <v>545</v>
      </c>
      <c r="C128" s="434" t="s">
        <v>26</v>
      </c>
      <c r="D128" s="434">
        <v>150</v>
      </c>
      <c r="E128" s="434">
        <v>91.72</v>
      </c>
      <c r="F128" s="437">
        <f t="shared" si="4"/>
        <v>13758</v>
      </c>
      <c r="G128" s="434">
        <v>124.91</v>
      </c>
      <c r="H128" s="434">
        <v>11456.745199999999</v>
      </c>
      <c r="I128" s="422">
        <f>IF(F128=0,0,H128/F128)</f>
        <v>0.83273333333333333</v>
      </c>
    </row>
    <row r="129" spans="1:9" ht="60" x14ac:dyDescent="0.2">
      <c r="A129" s="435" t="s">
        <v>546</v>
      </c>
      <c r="B129" s="469" t="s">
        <v>547</v>
      </c>
      <c r="C129" s="434" t="s">
        <v>35</v>
      </c>
      <c r="D129" s="434">
        <v>520</v>
      </c>
      <c r="E129" s="434">
        <v>139.41999999999999</v>
      </c>
      <c r="F129" s="437">
        <f t="shared" si="4"/>
        <v>72498.399999999994</v>
      </c>
      <c r="G129" s="434">
        <v>445.7539807775068</v>
      </c>
      <c r="H129" s="434">
        <v>62147.01999999999</v>
      </c>
      <c r="I129" s="422">
        <f>IF(F129=0,0,H129/F129)</f>
        <v>0.85721919380289768</v>
      </c>
    </row>
    <row r="130" spans="1:9" ht="30" x14ac:dyDescent="0.2">
      <c r="A130" s="435" t="s">
        <v>548</v>
      </c>
      <c r="B130" s="469" t="s">
        <v>549</v>
      </c>
      <c r="C130" s="434" t="s">
        <v>35</v>
      </c>
      <c r="D130" s="434">
        <v>675</v>
      </c>
      <c r="E130" s="434">
        <v>35.03</v>
      </c>
      <c r="F130" s="437">
        <f t="shared" si="4"/>
        <v>23645.25</v>
      </c>
      <c r="G130" s="434">
        <v>583.14800000000014</v>
      </c>
      <c r="H130" s="434">
        <v>20427.674440000006</v>
      </c>
      <c r="I130" s="422">
        <f>IF(F130=0,0,H130/F130)</f>
        <v>0.86392296296296323</v>
      </c>
    </row>
    <row r="131" spans="1:9" ht="30" x14ac:dyDescent="0.2">
      <c r="A131" s="435" t="s">
        <v>550</v>
      </c>
      <c r="B131" s="469" t="s">
        <v>551</v>
      </c>
      <c r="C131" s="434" t="s">
        <v>35</v>
      </c>
      <c r="D131" s="434">
        <v>900</v>
      </c>
      <c r="E131" s="434">
        <v>59.73</v>
      </c>
      <c r="F131" s="437">
        <f t="shared" si="4"/>
        <v>53757</v>
      </c>
      <c r="G131" s="434">
        <v>706.41000000000008</v>
      </c>
      <c r="H131" s="434">
        <v>42193.869300000006</v>
      </c>
      <c r="I131" s="422">
        <f>IF(F131=0,0,H131/F131)</f>
        <v>0.78490000000000015</v>
      </c>
    </row>
    <row r="132" spans="1:9" s="440" customFormat="1" ht="15.75" x14ac:dyDescent="0.2">
      <c r="A132" s="429"/>
      <c r="B132" s="468" t="s">
        <v>284</v>
      </c>
      <c r="C132" s="439"/>
      <c r="D132" s="428"/>
      <c r="E132" s="428"/>
      <c r="F132" s="430">
        <f>SUM(F125:F131)</f>
        <v>213370.1</v>
      </c>
      <c r="G132" s="428">
        <v>0</v>
      </c>
      <c r="H132" s="428">
        <v>183393.54504</v>
      </c>
      <c r="I132" s="421">
        <f>IF(F132=0,0,H132/F132)</f>
        <v>0.85950911135159047</v>
      </c>
    </row>
    <row r="133" spans="1:9" ht="15.75" x14ac:dyDescent="0.2">
      <c r="A133" s="406"/>
      <c r="B133" s="472"/>
      <c r="C133" s="407"/>
      <c r="D133" s="400"/>
      <c r="E133" s="400"/>
      <c r="F133" s="401"/>
      <c r="G133" s="400">
        <v>0</v>
      </c>
      <c r="H133" s="400"/>
      <c r="I133" s="403"/>
    </row>
    <row r="134" spans="1:9" s="414" customFormat="1" ht="15.75" x14ac:dyDescent="0.2">
      <c r="A134" s="429" t="s">
        <v>552</v>
      </c>
      <c r="B134" s="468" t="s">
        <v>553</v>
      </c>
      <c r="C134" s="409">
        <f>Contrato!E46</f>
        <v>0</v>
      </c>
      <c r="D134" s="410"/>
      <c r="E134" s="410"/>
      <c r="F134" s="411">
        <f>D134*E134</f>
        <v>0</v>
      </c>
      <c r="G134" s="428">
        <v>0</v>
      </c>
      <c r="H134" s="410"/>
      <c r="I134" s="413">
        <f>IF(F134=0,0,H134/F134)</f>
        <v>0</v>
      </c>
    </row>
    <row r="135" spans="1:9" ht="30" x14ac:dyDescent="0.2">
      <c r="A135" s="435" t="s">
        <v>554</v>
      </c>
      <c r="B135" s="469" t="s">
        <v>555</v>
      </c>
      <c r="C135" s="434" t="s">
        <v>337</v>
      </c>
      <c r="D135" s="434">
        <v>38.75</v>
      </c>
      <c r="E135" s="434">
        <v>790.87</v>
      </c>
      <c r="F135" s="437">
        <f t="shared" ref="F135:F140" si="5">ROUND((D135*E135),2)</f>
        <v>30646.21</v>
      </c>
      <c r="G135" s="434">
        <v>38.75</v>
      </c>
      <c r="H135" s="434">
        <v>30646.212500000001</v>
      </c>
      <c r="I135" s="422">
        <f>IF(F135=0,0,H135/F135)</f>
        <v>1.0000000815761558</v>
      </c>
    </row>
    <row r="136" spans="1:9" ht="60" x14ac:dyDescent="0.2">
      <c r="A136" s="435" t="s">
        <v>556</v>
      </c>
      <c r="B136" s="469" t="s">
        <v>547</v>
      </c>
      <c r="C136" s="434" t="s">
        <v>35</v>
      </c>
      <c r="D136" s="434">
        <v>775</v>
      </c>
      <c r="E136" s="434">
        <v>139.41999999999999</v>
      </c>
      <c r="F136" s="437">
        <f t="shared" si="5"/>
        <v>108050.5</v>
      </c>
      <c r="G136" s="434">
        <v>775</v>
      </c>
      <c r="H136" s="434">
        <v>108050.49999999999</v>
      </c>
      <c r="I136" s="422">
        <f>IF(F136=0,0,H136/F136)</f>
        <v>0.99999999999999989</v>
      </c>
    </row>
    <row r="137" spans="1:9" ht="15.75" x14ac:dyDescent="0.2">
      <c r="A137" s="435" t="s">
        <v>557</v>
      </c>
      <c r="B137" s="469" t="s">
        <v>558</v>
      </c>
      <c r="C137" s="434" t="s">
        <v>26</v>
      </c>
      <c r="D137" s="434">
        <v>8.5</v>
      </c>
      <c r="E137" s="434">
        <v>57.86</v>
      </c>
      <c r="F137" s="437">
        <f t="shared" si="5"/>
        <v>491.81</v>
      </c>
      <c r="G137" s="434">
        <v>8.5</v>
      </c>
      <c r="H137" s="434">
        <v>491.81</v>
      </c>
      <c r="I137" s="422">
        <f>IF(F137=0,0,H137/F137)</f>
        <v>1</v>
      </c>
    </row>
    <row r="138" spans="1:9" ht="45" x14ac:dyDescent="0.2">
      <c r="A138" s="435" t="s">
        <v>559</v>
      </c>
      <c r="B138" s="469" t="s">
        <v>560</v>
      </c>
      <c r="C138" s="434" t="s">
        <v>26</v>
      </c>
      <c r="D138" s="434">
        <v>570</v>
      </c>
      <c r="E138" s="434">
        <v>83.34</v>
      </c>
      <c r="F138" s="437">
        <f t="shared" si="5"/>
        <v>47503.8</v>
      </c>
      <c r="G138" s="434">
        <v>570</v>
      </c>
      <c r="H138" s="434">
        <v>47503.8</v>
      </c>
      <c r="I138" s="422">
        <f>IF(F138=0,0,H138/F138)</f>
        <v>1</v>
      </c>
    </row>
    <row r="139" spans="1:9" ht="30" x14ac:dyDescent="0.2">
      <c r="A139" s="435" t="s">
        <v>561</v>
      </c>
      <c r="B139" s="469" t="s">
        <v>562</v>
      </c>
      <c r="C139" s="434" t="s">
        <v>26</v>
      </c>
      <c r="D139" s="434">
        <v>115</v>
      </c>
      <c r="E139" s="434">
        <v>82.5</v>
      </c>
      <c r="F139" s="437">
        <f t="shared" si="5"/>
        <v>9487.5</v>
      </c>
      <c r="G139" s="434">
        <v>115</v>
      </c>
      <c r="H139" s="434">
        <v>9487.5</v>
      </c>
      <c r="I139" s="422">
        <f>IF(F139=0,0,H139/F139)</f>
        <v>1</v>
      </c>
    </row>
    <row r="140" spans="1:9" ht="15.75" x14ac:dyDescent="0.2">
      <c r="A140" s="435" t="s">
        <v>563</v>
      </c>
      <c r="B140" s="469" t="s">
        <v>564</v>
      </c>
      <c r="C140" s="434" t="s">
        <v>26</v>
      </c>
      <c r="D140" s="434">
        <v>31.41</v>
      </c>
      <c r="E140" s="434">
        <v>118.97</v>
      </c>
      <c r="F140" s="437">
        <f t="shared" si="5"/>
        <v>3736.85</v>
      </c>
      <c r="G140" s="434">
        <v>31.409999999999997</v>
      </c>
      <c r="H140" s="434">
        <v>3736.8476999999993</v>
      </c>
      <c r="I140" s="422">
        <f>IF(F140=0,0,H140/F140)</f>
        <v>0.99999938450834247</v>
      </c>
    </row>
    <row r="141" spans="1:9" s="440" customFormat="1" ht="15.75" x14ac:dyDescent="0.2">
      <c r="A141" s="429"/>
      <c r="B141" s="468" t="s">
        <v>285</v>
      </c>
      <c r="C141" s="439"/>
      <c r="D141" s="428"/>
      <c r="E141" s="428"/>
      <c r="F141" s="430">
        <f>SUM(F135:F140)</f>
        <v>199916.67</v>
      </c>
      <c r="G141" s="428">
        <v>0</v>
      </c>
      <c r="H141" s="428">
        <v>199916.67020000002</v>
      </c>
      <c r="I141" s="421">
        <f>IF(F141=0,0,H141/F141)</f>
        <v>1.0000000010004169</v>
      </c>
    </row>
    <row r="142" spans="1:9" ht="15.75" x14ac:dyDescent="0.2">
      <c r="A142" s="406"/>
      <c r="B142" s="472"/>
      <c r="C142" s="407"/>
      <c r="D142" s="400"/>
      <c r="E142" s="400"/>
      <c r="F142" s="401"/>
      <c r="G142" s="400">
        <v>0</v>
      </c>
      <c r="H142" s="400"/>
      <c r="I142" s="403"/>
    </row>
    <row r="143" spans="1:9" s="414" customFormat="1" ht="15.75" x14ac:dyDescent="0.2">
      <c r="A143" s="429" t="s">
        <v>565</v>
      </c>
      <c r="B143" s="468" t="s">
        <v>566</v>
      </c>
      <c r="C143" s="409">
        <f>Contrato!E50</f>
        <v>0</v>
      </c>
      <c r="D143" s="410"/>
      <c r="E143" s="410"/>
      <c r="F143" s="411">
        <f>D143*E143</f>
        <v>0</v>
      </c>
      <c r="G143" s="410">
        <v>0</v>
      </c>
      <c r="H143" s="410"/>
      <c r="I143" s="413">
        <f>IF(F143=0,0,H143/F143)</f>
        <v>0</v>
      </c>
    </row>
    <row r="144" spans="1:9" ht="15.75" x14ac:dyDescent="0.2">
      <c r="A144" s="435" t="s">
        <v>567</v>
      </c>
      <c r="B144" s="469" t="s">
        <v>568</v>
      </c>
      <c r="C144" s="434" t="s">
        <v>339</v>
      </c>
      <c r="D144" s="434">
        <v>60</v>
      </c>
      <c r="E144" s="434">
        <v>117.52</v>
      </c>
      <c r="F144" s="437">
        <f>D144*E144</f>
        <v>7051.2</v>
      </c>
      <c r="G144" s="434">
        <v>60</v>
      </c>
      <c r="H144" s="434">
        <v>7051.2</v>
      </c>
      <c r="I144" s="422">
        <f>IF(F144=0,0,H144/F144)</f>
        <v>1</v>
      </c>
    </row>
    <row r="145" spans="1:9" ht="30" x14ac:dyDescent="0.2">
      <c r="A145" s="435" t="s">
        <v>569</v>
      </c>
      <c r="B145" s="469" t="s">
        <v>570</v>
      </c>
      <c r="C145" s="434" t="s">
        <v>339</v>
      </c>
      <c r="D145" s="434">
        <v>3</v>
      </c>
      <c r="E145" s="434">
        <v>261.83999999999997</v>
      </c>
      <c r="F145" s="437">
        <f t="shared" ref="F145:F172" si="6">ROUND((D145*E145),2)</f>
        <v>785.52</v>
      </c>
      <c r="G145" s="434">
        <v>3</v>
      </c>
      <c r="H145" s="434">
        <v>785.52</v>
      </c>
      <c r="I145" s="422">
        <f>IF(F145=0,0,H145/F145)</f>
        <v>1</v>
      </c>
    </row>
    <row r="146" spans="1:9" ht="15.75" x14ac:dyDescent="0.2">
      <c r="A146" s="435" t="s">
        <v>571</v>
      </c>
      <c r="B146" s="469" t="s">
        <v>572</v>
      </c>
      <c r="C146" s="434" t="s">
        <v>339</v>
      </c>
      <c r="D146" s="434">
        <v>12</v>
      </c>
      <c r="E146" s="434">
        <v>137.97</v>
      </c>
      <c r="F146" s="437">
        <f t="shared" si="6"/>
        <v>1655.64</v>
      </c>
      <c r="G146" s="434">
        <v>12</v>
      </c>
      <c r="H146" s="434">
        <v>1655.6399999999999</v>
      </c>
      <c r="I146" s="422">
        <f>IF(F146=0,0,H146/F146)</f>
        <v>0.99999999999999989</v>
      </c>
    </row>
    <row r="147" spans="1:9" ht="30" x14ac:dyDescent="0.2">
      <c r="A147" s="435" t="s">
        <v>573</v>
      </c>
      <c r="B147" s="469" t="s">
        <v>574</v>
      </c>
      <c r="C147" s="434" t="s">
        <v>339</v>
      </c>
      <c r="D147" s="434">
        <v>19</v>
      </c>
      <c r="E147" s="434">
        <v>107.05</v>
      </c>
      <c r="F147" s="437">
        <f t="shared" si="6"/>
        <v>2033.95</v>
      </c>
      <c r="G147" s="434">
        <v>19</v>
      </c>
      <c r="H147" s="434">
        <v>2033.95</v>
      </c>
      <c r="I147" s="422">
        <f>IF(F147=0,0,H147/F147)</f>
        <v>1</v>
      </c>
    </row>
    <row r="148" spans="1:9" ht="30" x14ac:dyDescent="0.2">
      <c r="A148" s="435" t="s">
        <v>575</v>
      </c>
      <c r="B148" s="469" t="s">
        <v>576</v>
      </c>
      <c r="C148" s="434" t="s">
        <v>23</v>
      </c>
      <c r="D148" s="434">
        <v>16</v>
      </c>
      <c r="E148" s="434">
        <v>250.73</v>
      </c>
      <c r="F148" s="437">
        <f t="shared" si="6"/>
        <v>4011.68</v>
      </c>
      <c r="G148" s="434">
        <v>16</v>
      </c>
      <c r="H148" s="434">
        <v>4011.68</v>
      </c>
      <c r="I148" s="422">
        <f>IF(F148=0,0,H148/F148)</f>
        <v>1</v>
      </c>
    </row>
    <row r="149" spans="1:9" ht="30" x14ac:dyDescent="0.2">
      <c r="A149" s="435" t="s">
        <v>577</v>
      </c>
      <c r="B149" s="469" t="s">
        <v>578</v>
      </c>
      <c r="C149" s="434" t="s">
        <v>23</v>
      </c>
      <c r="D149" s="434">
        <v>3</v>
      </c>
      <c r="E149" s="434">
        <v>113.17</v>
      </c>
      <c r="F149" s="437">
        <f t="shared" si="6"/>
        <v>339.51</v>
      </c>
      <c r="G149" s="434">
        <v>3</v>
      </c>
      <c r="H149" s="434">
        <v>339.51</v>
      </c>
      <c r="I149" s="422">
        <f>IF(F149=0,0,H149/F149)</f>
        <v>1</v>
      </c>
    </row>
    <row r="150" spans="1:9" ht="30" x14ac:dyDescent="0.2">
      <c r="A150" s="435" t="s">
        <v>579</v>
      </c>
      <c r="B150" s="469" t="s">
        <v>580</v>
      </c>
      <c r="C150" s="434" t="s">
        <v>23</v>
      </c>
      <c r="D150" s="434">
        <v>1</v>
      </c>
      <c r="E150" s="434">
        <v>881.16</v>
      </c>
      <c r="F150" s="437">
        <f t="shared" si="6"/>
        <v>881.16</v>
      </c>
      <c r="G150" s="434">
        <v>0</v>
      </c>
      <c r="H150" s="434">
        <v>0</v>
      </c>
      <c r="I150" s="422">
        <f>IF(F150=0,0,H150/F150)</f>
        <v>0</v>
      </c>
    </row>
    <row r="151" spans="1:9" ht="15.75" x14ac:dyDescent="0.2">
      <c r="A151" s="435" t="s">
        <v>581</v>
      </c>
      <c r="B151" s="469" t="s">
        <v>582</v>
      </c>
      <c r="C151" s="434" t="s">
        <v>339</v>
      </c>
      <c r="D151" s="434">
        <v>15</v>
      </c>
      <c r="E151" s="434">
        <v>184.05</v>
      </c>
      <c r="F151" s="437">
        <f t="shared" si="6"/>
        <v>2760.75</v>
      </c>
      <c r="G151" s="434">
        <v>15</v>
      </c>
      <c r="H151" s="434">
        <v>2760.75</v>
      </c>
      <c r="I151" s="422">
        <f>IF(F151=0,0,H151/F151)</f>
        <v>1</v>
      </c>
    </row>
    <row r="152" spans="1:9" ht="30" x14ac:dyDescent="0.2">
      <c r="A152" s="435" t="s">
        <v>583</v>
      </c>
      <c r="B152" s="469" t="s">
        <v>584</v>
      </c>
      <c r="C152" s="434" t="s">
        <v>26</v>
      </c>
      <c r="D152" s="434">
        <v>34</v>
      </c>
      <c r="E152" s="434">
        <v>29.15</v>
      </c>
      <c r="F152" s="437">
        <f t="shared" si="6"/>
        <v>991.1</v>
      </c>
      <c r="G152" s="434">
        <v>34</v>
      </c>
      <c r="H152" s="434">
        <v>991.09999999999991</v>
      </c>
      <c r="I152" s="422">
        <f>IF(F152=0,0,H152/F152)</f>
        <v>0.99999999999999989</v>
      </c>
    </row>
    <row r="153" spans="1:9" ht="30" x14ac:dyDescent="0.2">
      <c r="A153" s="435" t="s">
        <v>585</v>
      </c>
      <c r="B153" s="469" t="s">
        <v>586</v>
      </c>
      <c r="C153" s="434" t="s">
        <v>26</v>
      </c>
      <c r="D153" s="434">
        <v>30</v>
      </c>
      <c r="E153" s="434">
        <v>40.909999999999997</v>
      </c>
      <c r="F153" s="437">
        <f t="shared" si="6"/>
        <v>1227.3</v>
      </c>
      <c r="G153" s="434">
        <v>30</v>
      </c>
      <c r="H153" s="434">
        <v>1227.3</v>
      </c>
      <c r="I153" s="422">
        <f>IF(F153=0,0,H153/F153)</f>
        <v>1</v>
      </c>
    </row>
    <row r="154" spans="1:9" ht="30" x14ac:dyDescent="0.2">
      <c r="A154" s="435" t="s">
        <v>587</v>
      </c>
      <c r="B154" s="469" t="s">
        <v>588</v>
      </c>
      <c r="C154" s="434" t="s">
        <v>26</v>
      </c>
      <c r="D154" s="434">
        <v>34</v>
      </c>
      <c r="E154" s="434">
        <v>17.78</v>
      </c>
      <c r="F154" s="437">
        <f t="shared" si="6"/>
        <v>604.52</v>
      </c>
      <c r="G154" s="434">
        <v>33.6</v>
      </c>
      <c r="H154" s="434">
        <v>597.40800000000002</v>
      </c>
      <c r="I154" s="422">
        <f>IF(F154=0,0,H154/F154)</f>
        <v>0.9882352941176471</v>
      </c>
    </row>
    <row r="155" spans="1:9" ht="30" x14ac:dyDescent="0.2">
      <c r="A155" s="435" t="s">
        <v>589</v>
      </c>
      <c r="B155" s="469" t="s">
        <v>590</v>
      </c>
      <c r="C155" s="434" t="s">
        <v>26</v>
      </c>
      <c r="D155" s="434">
        <v>30</v>
      </c>
      <c r="E155" s="434">
        <v>36.71</v>
      </c>
      <c r="F155" s="437">
        <f t="shared" si="6"/>
        <v>1101.3</v>
      </c>
      <c r="G155" s="434">
        <v>30</v>
      </c>
      <c r="H155" s="434">
        <v>1101.3</v>
      </c>
      <c r="I155" s="422">
        <f>IF(F155=0,0,H155/F155)</f>
        <v>1</v>
      </c>
    </row>
    <row r="156" spans="1:9" ht="30" x14ac:dyDescent="0.2">
      <c r="A156" s="435" t="s">
        <v>591</v>
      </c>
      <c r="B156" s="469" t="s">
        <v>592</v>
      </c>
      <c r="C156" s="434" t="s">
        <v>23</v>
      </c>
      <c r="D156" s="434">
        <v>10</v>
      </c>
      <c r="E156" s="434">
        <v>28.89</v>
      </c>
      <c r="F156" s="437">
        <f t="shared" si="6"/>
        <v>288.89999999999998</v>
      </c>
      <c r="G156" s="434">
        <v>10</v>
      </c>
      <c r="H156" s="434">
        <v>288.89999999999998</v>
      </c>
      <c r="I156" s="422">
        <f>IF(F156=0,0,H156/F156)</f>
        <v>1</v>
      </c>
    </row>
    <row r="157" spans="1:9" ht="30" x14ac:dyDescent="0.2">
      <c r="A157" s="435" t="s">
        <v>593</v>
      </c>
      <c r="B157" s="469" t="s">
        <v>594</v>
      </c>
      <c r="C157" s="434" t="s">
        <v>26</v>
      </c>
      <c r="D157" s="434">
        <v>12</v>
      </c>
      <c r="E157" s="434">
        <v>24.21</v>
      </c>
      <c r="F157" s="437">
        <f t="shared" si="6"/>
        <v>290.52</v>
      </c>
      <c r="G157" s="434">
        <v>12</v>
      </c>
      <c r="H157" s="434">
        <v>290.52</v>
      </c>
      <c r="I157" s="422">
        <f>IF(F157=0,0,H157/F157)</f>
        <v>1</v>
      </c>
    </row>
    <row r="158" spans="1:9" ht="30" x14ac:dyDescent="0.2">
      <c r="A158" s="435" t="s">
        <v>595</v>
      </c>
      <c r="B158" s="469" t="s">
        <v>584</v>
      </c>
      <c r="C158" s="434" t="s">
        <v>26</v>
      </c>
      <c r="D158" s="434">
        <v>12</v>
      </c>
      <c r="E158" s="434">
        <v>29.15</v>
      </c>
      <c r="F158" s="437">
        <f t="shared" si="6"/>
        <v>349.8</v>
      </c>
      <c r="G158" s="434">
        <v>12</v>
      </c>
      <c r="H158" s="434">
        <v>349.79999999999995</v>
      </c>
      <c r="I158" s="422">
        <f>IF(F158=0,0,H158/F158)</f>
        <v>0.99999999999999989</v>
      </c>
    </row>
    <row r="159" spans="1:9" ht="30" x14ac:dyDescent="0.2">
      <c r="A159" s="435" t="s">
        <v>596</v>
      </c>
      <c r="B159" s="469" t="s">
        <v>597</v>
      </c>
      <c r="C159" s="434" t="s">
        <v>26</v>
      </c>
      <c r="D159" s="434">
        <v>12</v>
      </c>
      <c r="E159" s="434">
        <v>41.57</v>
      </c>
      <c r="F159" s="437">
        <f t="shared" si="6"/>
        <v>498.84</v>
      </c>
      <c r="G159" s="434">
        <v>12</v>
      </c>
      <c r="H159" s="434">
        <v>498.84000000000003</v>
      </c>
      <c r="I159" s="422">
        <f>IF(F159=0,0,H159/F159)</f>
        <v>1.0000000000000002</v>
      </c>
    </row>
    <row r="160" spans="1:9" ht="30" x14ac:dyDescent="0.2">
      <c r="A160" s="435" t="s">
        <v>598</v>
      </c>
      <c r="B160" s="469" t="s">
        <v>599</v>
      </c>
      <c r="C160" s="434" t="s">
        <v>26</v>
      </c>
      <c r="D160" s="434">
        <v>12</v>
      </c>
      <c r="E160" s="434">
        <v>65.78</v>
      </c>
      <c r="F160" s="437">
        <f t="shared" si="6"/>
        <v>789.36</v>
      </c>
      <c r="G160" s="434">
        <v>12</v>
      </c>
      <c r="H160" s="434">
        <v>789.36</v>
      </c>
      <c r="I160" s="422">
        <f>IF(F160=0,0,H160/F160)</f>
        <v>1</v>
      </c>
    </row>
    <row r="161" spans="1:9" ht="30" x14ac:dyDescent="0.2">
      <c r="A161" s="435" t="s">
        <v>600</v>
      </c>
      <c r="B161" s="469" t="s">
        <v>601</v>
      </c>
      <c r="C161" s="434" t="s">
        <v>26</v>
      </c>
      <c r="D161" s="434">
        <v>12</v>
      </c>
      <c r="E161" s="434">
        <v>96.32</v>
      </c>
      <c r="F161" s="437">
        <f t="shared" si="6"/>
        <v>1155.8399999999999</v>
      </c>
      <c r="G161" s="434">
        <v>12</v>
      </c>
      <c r="H161" s="434">
        <v>1155.8399999999999</v>
      </c>
      <c r="I161" s="422">
        <f>IF(F161=0,0,H161/F161)</f>
        <v>1</v>
      </c>
    </row>
    <row r="162" spans="1:9" ht="30" x14ac:dyDescent="0.2">
      <c r="A162" s="435" t="s">
        <v>602</v>
      </c>
      <c r="B162" s="469" t="s">
        <v>603</v>
      </c>
      <c r="C162" s="434" t="s">
        <v>26</v>
      </c>
      <c r="D162" s="434">
        <v>12</v>
      </c>
      <c r="E162" s="434">
        <v>137.81</v>
      </c>
      <c r="F162" s="437">
        <f t="shared" si="6"/>
        <v>1653.72</v>
      </c>
      <c r="G162" s="434">
        <v>12</v>
      </c>
      <c r="H162" s="434">
        <v>1653.72</v>
      </c>
      <c r="I162" s="422">
        <f>IF(F162=0,0,H162/F162)</f>
        <v>1</v>
      </c>
    </row>
    <row r="163" spans="1:9" ht="30" x14ac:dyDescent="0.2">
      <c r="A163" s="435" t="s">
        <v>604</v>
      </c>
      <c r="B163" s="469" t="s">
        <v>586</v>
      </c>
      <c r="C163" s="434" t="s">
        <v>26</v>
      </c>
      <c r="D163" s="434">
        <v>12</v>
      </c>
      <c r="E163" s="434">
        <v>40.909999999999997</v>
      </c>
      <c r="F163" s="437">
        <f t="shared" si="6"/>
        <v>490.92</v>
      </c>
      <c r="G163" s="434">
        <v>12</v>
      </c>
      <c r="H163" s="434">
        <v>490.91999999999996</v>
      </c>
      <c r="I163" s="422">
        <f>IF(F163=0,0,H163/F163)</f>
        <v>0.99999999999999989</v>
      </c>
    </row>
    <row r="164" spans="1:9" ht="30" x14ac:dyDescent="0.2">
      <c r="A164" s="435" t="s">
        <v>605</v>
      </c>
      <c r="B164" s="469" t="s">
        <v>606</v>
      </c>
      <c r="C164" s="434" t="s">
        <v>26</v>
      </c>
      <c r="D164" s="434">
        <v>12</v>
      </c>
      <c r="E164" s="434">
        <v>53.82</v>
      </c>
      <c r="F164" s="437">
        <f t="shared" si="6"/>
        <v>645.84</v>
      </c>
      <c r="G164" s="434">
        <v>12</v>
      </c>
      <c r="H164" s="434">
        <v>645.84</v>
      </c>
      <c r="I164" s="422">
        <f>IF(F164=0,0,H164/F164)</f>
        <v>1</v>
      </c>
    </row>
    <row r="165" spans="1:9" ht="30" x14ac:dyDescent="0.2">
      <c r="A165" s="435" t="s">
        <v>607</v>
      </c>
      <c r="B165" s="469" t="s">
        <v>608</v>
      </c>
      <c r="C165" s="434" t="s">
        <v>26</v>
      </c>
      <c r="D165" s="434">
        <v>12</v>
      </c>
      <c r="E165" s="434">
        <v>85.96</v>
      </c>
      <c r="F165" s="437">
        <f t="shared" si="6"/>
        <v>1031.52</v>
      </c>
      <c r="G165" s="434">
        <v>12</v>
      </c>
      <c r="H165" s="434">
        <v>1031.52</v>
      </c>
      <c r="I165" s="422">
        <f>IF(F165=0,0,H165/F165)</f>
        <v>1</v>
      </c>
    </row>
    <row r="166" spans="1:9" ht="30" x14ac:dyDescent="0.2">
      <c r="A166" s="435" t="s">
        <v>609</v>
      </c>
      <c r="B166" s="469" t="s">
        <v>610</v>
      </c>
      <c r="C166" s="434" t="s">
        <v>26</v>
      </c>
      <c r="D166" s="434">
        <v>12</v>
      </c>
      <c r="E166" s="434">
        <v>77.94</v>
      </c>
      <c r="F166" s="437">
        <f t="shared" si="6"/>
        <v>935.28</v>
      </c>
      <c r="G166" s="434">
        <v>12</v>
      </c>
      <c r="H166" s="434">
        <v>935.28</v>
      </c>
      <c r="I166" s="422">
        <f>IF(F166=0,0,H166/F166)</f>
        <v>1</v>
      </c>
    </row>
    <row r="167" spans="1:9" ht="15.75" x14ac:dyDescent="0.2">
      <c r="A167" s="435" t="s">
        <v>611</v>
      </c>
      <c r="B167" s="469" t="s">
        <v>612</v>
      </c>
      <c r="C167" s="434" t="s">
        <v>23</v>
      </c>
      <c r="D167" s="434">
        <v>3</v>
      </c>
      <c r="E167" s="434">
        <v>17.940000000000001</v>
      </c>
      <c r="F167" s="437">
        <f t="shared" si="6"/>
        <v>53.82</v>
      </c>
      <c r="G167" s="434">
        <v>0</v>
      </c>
      <c r="H167" s="434">
        <v>0</v>
      </c>
      <c r="I167" s="422">
        <f>IF(F167=0,0,H167/F167)</f>
        <v>0</v>
      </c>
    </row>
    <row r="168" spans="1:9" ht="15.75" x14ac:dyDescent="0.2">
      <c r="A168" s="435" t="s">
        <v>613</v>
      </c>
      <c r="B168" s="469" t="s">
        <v>614</v>
      </c>
      <c r="C168" s="434" t="s">
        <v>23</v>
      </c>
      <c r="D168" s="434">
        <v>5</v>
      </c>
      <c r="E168" s="434">
        <v>26.62</v>
      </c>
      <c r="F168" s="437">
        <f t="shared" si="6"/>
        <v>133.1</v>
      </c>
      <c r="G168" s="434">
        <v>0</v>
      </c>
      <c r="H168" s="434">
        <v>0</v>
      </c>
      <c r="I168" s="422">
        <f>IF(F168=0,0,H168/F168)</f>
        <v>0</v>
      </c>
    </row>
    <row r="169" spans="1:9" ht="30" x14ac:dyDescent="0.2">
      <c r="A169" s="435" t="s">
        <v>615</v>
      </c>
      <c r="B169" s="469" t="s">
        <v>616</v>
      </c>
      <c r="C169" s="434" t="s">
        <v>26</v>
      </c>
      <c r="D169" s="434">
        <v>152</v>
      </c>
      <c r="E169" s="434">
        <v>12.76</v>
      </c>
      <c r="F169" s="437">
        <f t="shared" si="6"/>
        <v>1939.52</v>
      </c>
      <c r="G169" s="434">
        <v>152</v>
      </c>
      <c r="H169" s="434">
        <v>1939.52</v>
      </c>
      <c r="I169" s="422">
        <f>IF(F169=0,0,H169/F169)</f>
        <v>1</v>
      </c>
    </row>
    <row r="170" spans="1:9" ht="30" x14ac:dyDescent="0.2">
      <c r="A170" s="435" t="s">
        <v>617</v>
      </c>
      <c r="B170" s="469" t="s">
        <v>618</v>
      </c>
      <c r="C170" s="434" t="s">
        <v>26</v>
      </c>
      <c r="D170" s="434">
        <v>19</v>
      </c>
      <c r="E170" s="434">
        <v>19.12</v>
      </c>
      <c r="F170" s="437">
        <f t="shared" si="6"/>
        <v>363.28</v>
      </c>
      <c r="G170" s="434">
        <v>19</v>
      </c>
      <c r="H170" s="434">
        <v>363.28000000000003</v>
      </c>
      <c r="I170" s="422">
        <f>IF(F170=0,0,H170/F170)</f>
        <v>1.0000000000000002</v>
      </c>
    </row>
    <row r="171" spans="1:9" ht="30" x14ac:dyDescent="0.2">
      <c r="A171" s="435" t="s">
        <v>619</v>
      </c>
      <c r="B171" s="469" t="s">
        <v>620</v>
      </c>
      <c r="C171" s="434" t="s">
        <v>26</v>
      </c>
      <c r="D171" s="434">
        <v>186</v>
      </c>
      <c r="E171" s="434">
        <v>37.049999999999997</v>
      </c>
      <c r="F171" s="437">
        <f t="shared" si="6"/>
        <v>6891.3</v>
      </c>
      <c r="G171" s="434">
        <v>186</v>
      </c>
      <c r="H171" s="434">
        <v>6891.2999999999993</v>
      </c>
      <c r="I171" s="422">
        <f>IF(F171=0,0,H171/F171)</f>
        <v>0.99999999999999989</v>
      </c>
    </row>
    <row r="172" spans="1:9" ht="30" x14ac:dyDescent="0.2">
      <c r="A172" s="435" t="s">
        <v>621</v>
      </c>
      <c r="B172" s="469" t="s">
        <v>622</v>
      </c>
      <c r="C172" s="434" t="s">
        <v>340</v>
      </c>
      <c r="D172" s="434">
        <v>21</v>
      </c>
      <c r="E172" s="434">
        <v>4.1500000000000004</v>
      </c>
      <c r="F172" s="437">
        <f t="shared" si="6"/>
        <v>87.15</v>
      </c>
      <c r="G172" s="434">
        <v>21</v>
      </c>
      <c r="H172" s="434">
        <v>87.15</v>
      </c>
      <c r="I172" s="422">
        <f>IF(F172=0,0,H172/F172)</f>
        <v>1</v>
      </c>
    </row>
    <row r="173" spans="1:9" s="440" customFormat="1" ht="15.75" x14ac:dyDescent="0.2">
      <c r="A173" s="429"/>
      <c r="B173" s="468" t="s">
        <v>293</v>
      </c>
      <c r="C173" s="439"/>
      <c r="D173" s="428"/>
      <c r="E173" s="428"/>
      <c r="F173" s="430">
        <f>SUM(F144:F172)</f>
        <v>41042.339999999997</v>
      </c>
      <c r="G173" s="428">
        <v>0</v>
      </c>
      <c r="H173" s="428">
        <v>39967.147999999994</v>
      </c>
      <c r="I173" s="421">
        <f>IF(F173=0,0,H173/F173)</f>
        <v>0.97380285821909762</v>
      </c>
    </row>
    <row r="174" spans="1:9" ht="15.75" x14ac:dyDescent="0.2">
      <c r="A174" s="406"/>
      <c r="B174" s="472"/>
      <c r="C174" s="407"/>
      <c r="D174" s="400"/>
      <c r="E174" s="400"/>
      <c r="F174" s="401"/>
      <c r="G174" s="434">
        <v>0</v>
      </c>
      <c r="H174" s="400"/>
      <c r="I174" s="403"/>
    </row>
    <row r="175" spans="1:9" s="414" customFormat="1" ht="15.75" x14ac:dyDescent="0.2">
      <c r="A175" s="429" t="s">
        <v>623</v>
      </c>
      <c r="B175" s="468" t="s">
        <v>624</v>
      </c>
      <c r="C175" s="409">
        <f>Contrato!E54</f>
        <v>0</v>
      </c>
      <c r="D175" s="410"/>
      <c r="E175" s="410"/>
      <c r="F175" s="411">
        <f>D175*E175</f>
        <v>0</v>
      </c>
      <c r="G175" s="410">
        <v>0</v>
      </c>
      <c r="H175" s="410"/>
      <c r="I175" s="413">
        <f>IF(F175=0,0,H175/F175)</f>
        <v>0</v>
      </c>
    </row>
    <row r="176" spans="1:9" ht="78" customHeight="1" x14ac:dyDescent="0.2">
      <c r="A176" s="435" t="s">
        <v>625</v>
      </c>
      <c r="B176" s="469" t="s">
        <v>626</v>
      </c>
      <c r="C176" s="434" t="s">
        <v>23</v>
      </c>
      <c r="D176" s="434">
        <v>5</v>
      </c>
      <c r="E176" s="434">
        <v>2143.14</v>
      </c>
      <c r="F176" s="437">
        <f t="shared" ref="F176:F233" si="7">ROUND((D176*E176),2)</f>
        <v>10715.7</v>
      </c>
      <c r="G176" s="434">
        <v>1</v>
      </c>
      <c r="H176" s="434">
        <v>2143.14</v>
      </c>
      <c r="I176" s="422">
        <f>IF(F176=0,0,H176/F176)</f>
        <v>0.19999999999999998</v>
      </c>
    </row>
    <row r="177" spans="1:10" ht="30" x14ac:dyDescent="0.2">
      <c r="A177" s="435" t="s">
        <v>627</v>
      </c>
      <c r="B177" s="469" t="s">
        <v>628</v>
      </c>
      <c r="C177" s="434" t="s">
        <v>23</v>
      </c>
      <c r="D177" s="434">
        <v>1</v>
      </c>
      <c r="E177" s="434">
        <v>229.49</v>
      </c>
      <c r="F177" s="437">
        <f t="shared" si="7"/>
        <v>229.49</v>
      </c>
      <c r="G177" s="434">
        <v>1</v>
      </c>
      <c r="H177" s="434">
        <v>229.49</v>
      </c>
      <c r="I177" s="422"/>
    </row>
    <row r="178" spans="1:10" ht="15.75" x14ac:dyDescent="0.2">
      <c r="A178" s="435" t="s">
        <v>629</v>
      </c>
      <c r="B178" s="469" t="s">
        <v>630</v>
      </c>
      <c r="C178" s="434" t="s">
        <v>23</v>
      </c>
      <c r="D178" s="434">
        <v>156</v>
      </c>
      <c r="E178" s="434">
        <v>10.68</v>
      </c>
      <c r="F178" s="437">
        <f t="shared" si="7"/>
        <v>1666.08</v>
      </c>
      <c r="G178" s="434">
        <v>156</v>
      </c>
      <c r="H178" s="434">
        <v>1666.08</v>
      </c>
      <c r="I178" s="422">
        <f>IF(F178=0,0,H178/F178)</f>
        <v>1</v>
      </c>
    </row>
    <row r="179" spans="1:10" ht="45" x14ac:dyDescent="0.2">
      <c r="A179" s="435" t="s">
        <v>631</v>
      </c>
      <c r="B179" s="469" t="s">
        <v>632</v>
      </c>
      <c r="C179" s="434" t="s">
        <v>26</v>
      </c>
      <c r="D179" s="434">
        <v>780</v>
      </c>
      <c r="E179" s="434">
        <v>252.97</v>
      </c>
      <c r="F179" s="437">
        <f t="shared" si="7"/>
        <v>197316.6</v>
      </c>
      <c r="G179" s="434">
        <v>780</v>
      </c>
      <c r="H179" s="434">
        <v>197316.6</v>
      </c>
      <c r="I179" s="422">
        <f>IF(F179=0,0,H179/F179)</f>
        <v>1</v>
      </c>
      <c r="J179" s="452"/>
    </row>
    <row r="180" spans="1:10" ht="30" x14ac:dyDescent="0.2">
      <c r="A180" s="435" t="s">
        <v>633</v>
      </c>
      <c r="B180" s="469" t="s">
        <v>634</v>
      </c>
      <c r="C180" s="434" t="s">
        <v>23</v>
      </c>
      <c r="D180" s="434">
        <v>67</v>
      </c>
      <c r="E180" s="434">
        <v>18.13</v>
      </c>
      <c r="F180" s="437">
        <f t="shared" si="7"/>
        <v>1214.71</v>
      </c>
      <c r="G180" s="434">
        <v>67</v>
      </c>
      <c r="H180" s="434">
        <v>1214.71</v>
      </c>
      <c r="I180" s="422">
        <f>IF(F180=0,0,H180/F180)</f>
        <v>1</v>
      </c>
    </row>
    <row r="181" spans="1:10" ht="20.25" customHeight="1" x14ac:dyDescent="0.2">
      <c r="A181" s="435" t="s">
        <v>635</v>
      </c>
      <c r="B181" s="469" t="s">
        <v>636</v>
      </c>
      <c r="C181" s="434" t="s">
        <v>23</v>
      </c>
      <c r="D181" s="434">
        <v>78</v>
      </c>
      <c r="E181" s="434">
        <v>13.01</v>
      </c>
      <c r="F181" s="437">
        <f t="shared" si="7"/>
        <v>1014.78</v>
      </c>
      <c r="G181" s="434">
        <v>72</v>
      </c>
      <c r="H181" s="434">
        <v>936.72</v>
      </c>
      <c r="I181" s="422">
        <f>IF(F181=0,0,H181/F181)</f>
        <v>0.92307692307692313</v>
      </c>
    </row>
    <row r="182" spans="1:10" ht="30" customHeight="1" x14ac:dyDescent="0.2">
      <c r="A182" s="435" t="s">
        <v>637</v>
      </c>
      <c r="B182" s="469" t="s">
        <v>638</v>
      </c>
      <c r="C182" s="434" t="s">
        <v>23</v>
      </c>
      <c r="D182" s="434">
        <v>14</v>
      </c>
      <c r="E182" s="434">
        <v>124.24</v>
      </c>
      <c r="F182" s="437">
        <f t="shared" si="7"/>
        <v>1739.36</v>
      </c>
      <c r="G182" s="434">
        <v>14</v>
      </c>
      <c r="H182" s="434">
        <v>1739.36</v>
      </c>
      <c r="I182" s="422">
        <f>IF(F182=0,0,H182/F182)</f>
        <v>1</v>
      </c>
    </row>
    <row r="183" spans="1:10" ht="30" x14ac:dyDescent="0.2">
      <c r="A183" s="435" t="s">
        <v>639</v>
      </c>
      <c r="B183" s="469" t="s">
        <v>640</v>
      </c>
      <c r="C183" s="434" t="s">
        <v>23</v>
      </c>
      <c r="D183" s="434">
        <v>187</v>
      </c>
      <c r="E183" s="434">
        <v>40.47</v>
      </c>
      <c r="F183" s="437">
        <f t="shared" si="7"/>
        <v>7567.89</v>
      </c>
      <c r="G183" s="434">
        <v>187</v>
      </c>
      <c r="H183" s="434">
        <v>7567.8899999999994</v>
      </c>
      <c r="I183" s="422">
        <f>IF(F183=0,0,H183/F183)</f>
        <v>0.99999999999999989</v>
      </c>
    </row>
    <row r="184" spans="1:10" ht="30" x14ac:dyDescent="0.2">
      <c r="A184" s="435" t="s">
        <v>641</v>
      </c>
      <c r="B184" s="469" t="s">
        <v>642</v>
      </c>
      <c r="C184" s="434" t="s">
        <v>23</v>
      </c>
      <c r="D184" s="434">
        <v>263</v>
      </c>
      <c r="E184" s="434">
        <v>24.1</v>
      </c>
      <c r="F184" s="437">
        <f t="shared" si="7"/>
        <v>6338.3</v>
      </c>
      <c r="G184" s="434">
        <v>263</v>
      </c>
      <c r="H184" s="434">
        <v>6338.3</v>
      </c>
      <c r="I184" s="422">
        <f>IF(F184=0,0,H184/F184)</f>
        <v>1</v>
      </c>
    </row>
    <row r="185" spans="1:10" ht="15.75" x14ac:dyDescent="0.2">
      <c r="A185" s="435" t="s">
        <v>643</v>
      </c>
      <c r="B185" s="469" t="s">
        <v>644</v>
      </c>
      <c r="C185" s="434" t="s">
        <v>23</v>
      </c>
      <c r="D185" s="434">
        <v>29</v>
      </c>
      <c r="E185" s="434">
        <v>24.1</v>
      </c>
      <c r="F185" s="437">
        <f t="shared" si="7"/>
        <v>698.9</v>
      </c>
      <c r="G185" s="434">
        <v>29</v>
      </c>
      <c r="H185" s="434">
        <v>698.90000000000009</v>
      </c>
      <c r="I185" s="422">
        <f>IF(F185=0,0,H185/F185)</f>
        <v>1.0000000000000002</v>
      </c>
    </row>
    <row r="186" spans="1:10" ht="30" x14ac:dyDescent="0.2">
      <c r="A186" s="435" t="s">
        <v>645</v>
      </c>
      <c r="B186" s="469" t="s">
        <v>646</v>
      </c>
      <c r="C186" s="434" t="s">
        <v>23</v>
      </c>
      <c r="D186" s="434">
        <v>44</v>
      </c>
      <c r="E186" s="434">
        <v>29.58</v>
      </c>
      <c r="F186" s="437">
        <f t="shared" si="7"/>
        <v>1301.52</v>
      </c>
      <c r="G186" s="434">
        <v>44</v>
      </c>
      <c r="H186" s="434">
        <v>1301.52</v>
      </c>
      <c r="I186" s="422">
        <f>IF(F186=0,0,H186/F186)</f>
        <v>1</v>
      </c>
    </row>
    <row r="187" spans="1:10" ht="30" x14ac:dyDescent="0.2">
      <c r="A187" s="435" t="s">
        <v>647</v>
      </c>
      <c r="B187" s="469" t="s">
        <v>648</v>
      </c>
      <c r="C187" s="434" t="s">
        <v>23</v>
      </c>
      <c r="D187" s="434">
        <v>22</v>
      </c>
      <c r="E187" s="434">
        <v>26.11</v>
      </c>
      <c r="F187" s="437">
        <f t="shared" si="7"/>
        <v>574.41999999999996</v>
      </c>
      <c r="G187" s="434">
        <v>22</v>
      </c>
      <c r="H187" s="434">
        <v>574.41999999999996</v>
      </c>
      <c r="I187" s="422">
        <f>IF(F187=0,0,H187/F187)</f>
        <v>1</v>
      </c>
    </row>
    <row r="188" spans="1:10" ht="20.25" customHeight="1" x14ac:dyDescent="0.2">
      <c r="A188" s="435" t="s">
        <v>649</v>
      </c>
      <c r="B188" s="469" t="s">
        <v>650</v>
      </c>
      <c r="C188" s="434" t="s">
        <v>23</v>
      </c>
      <c r="D188" s="434">
        <v>368</v>
      </c>
      <c r="E188" s="434">
        <v>8.43</v>
      </c>
      <c r="F188" s="437">
        <f t="shared" si="7"/>
        <v>3102.24</v>
      </c>
      <c r="G188" s="434">
        <v>368</v>
      </c>
      <c r="H188" s="434">
        <v>3102.24</v>
      </c>
      <c r="I188" s="422">
        <f>IF(F188=0,0,H188/F188)</f>
        <v>1</v>
      </c>
    </row>
    <row r="189" spans="1:10" ht="30" x14ac:dyDescent="0.2">
      <c r="A189" s="435" t="s">
        <v>651</v>
      </c>
      <c r="B189" s="469" t="s">
        <v>652</v>
      </c>
      <c r="C189" s="434" t="s">
        <v>23</v>
      </c>
      <c r="D189" s="434">
        <v>67</v>
      </c>
      <c r="E189" s="434">
        <v>125.67</v>
      </c>
      <c r="F189" s="437">
        <f t="shared" si="7"/>
        <v>8419.89</v>
      </c>
      <c r="G189" s="434">
        <v>67</v>
      </c>
      <c r="H189" s="434">
        <v>8419.89</v>
      </c>
      <c r="I189" s="422">
        <f>IF(F189=0,0,H189/F189)</f>
        <v>1</v>
      </c>
    </row>
    <row r="190" spans="1:10" ht="30" x14ac:dyDescent="0.2">
      <c r="A190" s="435" t="s">
        <v>653</v>
      </c>
      <c r="B190" s="469" t="s">
        <v>654</v>
      </c>
      <c r="C190" s="434" t="s">
        <v>23</v>
      </c>
      <c r="D190" s="434">
        <v>77</v>
      </c>
      <c r="E190" s="434">
        <v>107.89</v>
      </c>
      <c r="F190" s="437">
        <f t="shared" si="7"/>
        <v>8307.5300000000007</v>
      </c>
      <c r="G190" s="434">
        <v>77</v>
      </c>
      <c r="H190" s="434">
        <v>8307.5300000000007</v>
      </c>
      <c r="I190" s="422">
        <f>IF(F190=0,0,H190/F190)</f>
        <v>1</v>
      </c>
    </row>
    <row r="191" spans="1:10" ht="30" x14ac:dyDescent="0.2">
      <c r="A191" s="435" t="s">
        <v>655</v>
      </c>
      <c r="B191" s="469" t="s">
        <v>656</v>
      </c>
      <c r="C191" s="434" t="s">
        <v>23</v>
      </c>
      <c r="D191" s="434">
        <v>211</v>
      </c>
      <c r="E191" s="434">
        <v>66.3</v>
      </c>
      <c r="F191" s="437">
        <f t="shared" si="7"/>
        <v>13989.3</v>
      </c>
      <c r="G191" s="434">
        <v>211</v>
      </c>
      <c r="H191" s="434">
        <v>13989.3</v>
      </c>
      <c r="I191" s="422">
        <f>IF(F191=0,0,H191/F191)</f>
        <v>1</v>
      </c>
    </row>
    <row r="192" spans="1:10" ht="30" x14ac:dyDescent="0.2">
      <c r="A192" s="435" t="s">
        <v>657</v>
      </c>
      <c r="B192" s="469" t="s">
        <v>658</v>
      </c>
      <c r="C192" s="434" t="s">
        <v>23</v>
      </c>
      <c r="D192" s="434">
        <v>325</v>
      </c>
      <c r="E192" s="434">
        <v>27.24</v>
      </c>
      <c r="F192" s="437">
        <f t="shared" si="7"/>
        <v>8853</v>
      </c>
      <c r="G192" s="434">
        <v>325</v>
      </c>
      <c r="H192" s="434">
        <v>8853</v>
      </c>
      <c r="I192" s="422">
        <f>IF(F192=0,0,H192/F192)</f>
        <v>1</v>
      </c>
    </row>
    <row r="193" spans="1:9" ht="30" x14ac:dyDescent="0.2">
      <c r="A193" s="435" t="s">
        <v>659</v>
      </c>
      <c r="B193" s="469" t="s">
        <v>660</v>
      </c>
      <c r="C193" s="434" t="s">
        <v>23</v>
      </c>
      <c r="D193" s="434">
        <v>3</v>
      </c>
      <c r="E193" s="434">
        <v>120.01</v>
      </c>
      <c r="F193" s="437">
        <f t="shared" si="7"/>
        <v>360.03</v>
      </c>
      <c r="G193" s="434">
        <v>3</v>
      </c>
      <c r="H193" s="434">
        <v>360.03000000000003</v>
      </c>
      <c r="I193" s="422">
        <f>IF(F193=0,0,H193/F193)</f>
        <v>1.0000000000000002</v>
      </c>
    </row>
    <row r="194" spans="1:9" ht="60" x14ac:dyDescent="0.2">
      <c r="A194" s="435" t="s">
        <v>661</v>
      </c>
      <c r="B194" s="469" t="s">
        <v>662</v>
      </c>
      <c r="C194" s="434" t="s">
        <v>23</v>
      </c>
      <c r="D194" s="434">
        <v>98</v>
      </c>
      <c r="E194" s="434">
        <v>47.55</v>
      </c>
      <c r="F194" s="437">
        <f t="shared" si="7"/>
        <v>4659.8999999999996</v>
      </c>
      <c r="G194" s="434">
        <v>98</v>
      </c>
      <c r="H194" s="434">
        <v>4659.8999999999996</v>
      </c>
      <c r="I194" s="422">
        <f>IF(F194=0,0,H194/F194)</f>
        <v>1</v>
      </c>
    </row>
    <row r="195" spans="1:9" ht="45" x14ac:dyDescent="0.2">
      <c r="A195" s="435" t="s">
        <v>663</v>
      </c>
      <c r="B195" s="469" t="s">
        <v>664</v>
      </c>
      <c r="C195" s="434" t="s">
        <v>26</v>
      </c>
      <c r="D195" s="434">
        <v>140</v>
      </c>
      <c r="E195" s="434">
        <v>37.090000000000003</v>
      </c>
      <c r="F195" s="437">
        <f t="shared" si="7"/>
        <v>5192.6000000000004</v>
      </c>
      <c r="G195" s="434">
        <v>140</v>
      </c>
      <c r="H195" s="434">
        <v>5192.6000000000004</v>
      </c>
      <c r="I195" s="422">
        <f>IF(F195=0,0,H195/F195)</f>
        <v>1</v>
      </c>
    </row>
    <row r="196" spans="1:9" ht="30" x14ac:dyDescent="0.2">
      <c r="A196" s="435" t="s">
        <v>665</v>
      </c>
      <c r="B196" s="469" t="s">
        <v>666</v>
      </c>
      <c r="C196" s="434" t="s">
        <v>23</v>
      </c>
      <c r="D196" s="434">
        <v>10</v>
      </c>
      <c r="E196" s="434">
        <v>181.5</v>
      </c>
      <c r="F196" s="437">
        <f t="shared" si="7"/>
        <v>1815</v>
      </c>
      <c r="G196" s="434">
        <v>10</v>
      </c>
      <c r="H196" s="434">
        <v>1815</v>
      </c>
      <c r="I196" s="422">
        <f>IF(F196=0,0,H196/F196)</f>
        <v>1</v>
      </c>
    </row>
    <row r="197" spans="1:9" ht="15.75" x14ac:dyDescent="0.2">
      <c r="A197" s="435" t="s">
        <v>667</v>
      </c>
      <c r="B197" s="469" t="s">
        <v>668</v>
      </c>
      <c r="C197" s="434" t="s">
        <v>23</v>
      </c>
      <c r="D197" s="434">
        <v>78</v>
      </c>
      <c r="E197" s="434">
        <v>12.48</v>
      </c>
      <c r="F197" s="437">
        <f t="shared" si="7"/>
        <v>973.44</v>
      </c>
      <c r="G197" s="434">
        <v>78</v>
      </c>
      <c r="H197" s="434">
        <v>973.44</v>
      </c>
      <c r="I197" s="422">
        <f>IF(F197=0,0,H197/F197)</f>
        <v>1</v>
      </c>
    </row>
    <row r="198" spans="1:9" ht="30" x14ac:dyDescent="0.2">
      <c r="A198" s="435" t="s">
        <v>669</v>
      </c>
      <c r="B198" s="469" t="s">
        <v>670</v>
      </c>
      <c r="C198" s="434" t="s">
        <v>26</v>
      </c>
      <c r="D198" s="434">
        <v>140</v>
      </c>
      <c r="E198" s="434">
        <v>168.83</v>
      </c>
      <c r="F198" s="437">
        <f t="shared" si="7"/>
        <v>23636.2</v>
      </c>
      <c r="G198" s="434">
        <v>140</v>
      </c>
      <c r="H198" s="434">
        <v>23636.2</v>
      </c>
      <c r="I198" s="422">
        <f>IF(F198=0,0,H198/F198)</f>
        <v>1</v>
      </c>
    </row>
    <row r="199" spans="1:9" ht="30" x14ac:dyDescent="0.2">
      <c r="A199" s="435" t="s">
        <v>671</v>
      </c>
      <c r="B199" s="469" t="s">
        <v>672</v>
      </c>
      <c r="C199" s="434" t="s">
        <v>23</v>
      </c>
      <c r="D199" s="434">
        <v>140</v>
      </c>
      <c r="E199" s="434">
        <v>75.41</v>
      </c>
      <c r="F199" s="437">
        <f t="shared" si="7"/>
        <v>10557.4</v>
      </c>
      <c r="G199" s="434">
        <v>140</v>
      </c>
      <c r="H199" s="434">
        <v>10557.4</v>
      </c>
      <c r="I199" s="422">
        <f>IF(F199=0,0,H199/F199)</f>
        <v>1</v>
      </c>
    </row>
    <row r="200" spans="1:9" ht="15.75" x14ac:dyDescent="0.2">
      <c r="A200" s="435" t="s">
        <v>673</v>
      </c>
      <c r="B200" s="469" t="s">
        <v>674</v>
      </c>
      <c r="C200" s="434" t="s">
        <v>23</v>
      </c>
      <c r="D200" s="434">
        <v>5</v>
      </c>
      <c r="E200" s="434">
        <v>15.67</v>
      </c>
      <c r="F200" s="437">
        <f t="shared" si="7"/>
        <v>78.349999999999994</v>
      </c>
      <c r="G200" s="434">
        <v>5</v>
      </c>
      <c r="H200" s="434">
        <v>78.349999999999994</v>
      </c>
      <c r="I200" s="422">
        <f>IF(F200=0,0,H200/F200)</f>
        <v>1</v>
      </c>
    </row>
    <row r="201" spans="1:9" ht="30" x14ac:dyDescent="0.2">
      <c r="A201" s="435" t="s">
        <v>675</v>
      </c>
      <c r="B201" s="469" t="s">
        <v>676</v>
      </c>
      <c r="C201" s="434" t="s">
        <v>23</v>
      </c>
      <c r="D201" s="434">
        <v>14</v>
      </c>
      <c r="E201" s="434">
        <v>144.18</v>
      </c>
      <c r="F201" s="437">
        <f t="shared" si="7"/>
        <v>2018.52</v>
      </c>
      <c r="G201" s="434">
        <v>14</v>
      </c>
      <c r="H201" s="434">
        <v>2018.52</v>
      </c>
      <c r="I201" s="422">
        <f>IF(F201=0,0,H201/F201)</f>
        <v>1</v>
      </c>
    </row>
    <row r="202" spans="1:9" ht="30" x14ac:dyDescent="0.2">
      <c r="A202" s="435" t="s">
        <v>677</v>
      </c>
      <c r="B202" s="469" t="s">
        <v>678</v>
      </c>
      <c r="C202" s="434" t="s">
        <v>23</v>
      </c>
      <c r="D202" s="434">
        <v>98</v>
      </c>
      <c r="E202" s="434">
        <v>17.88</v>
      </c>
      <c r="F202" s="437">
        <f t="shared" si="7"/>
        <v>1752.24</v>
      </c>
      <c r="G202" s="434">
        <v>98</v>
      </c>
      <c r="H202" s="434">
        <v>1752.24</v>
      </c>
      <c r="I202" s="422">
        <f>IF(F202=0,0,H202/F202)</f>
        <v>1</v>
      </c>
    </row>
    <row r="203" spans="1:9" ht="15.75" x14ac:dyDescent="0.2">
      <c r="A203" s="435" t="s">
        <v>679</v>
      </c>
      <c r="B203" s="469" t="s">
        <v>680</v>
      </c>
      <c r="C203" s="434" t="s">
        <v>23</v>
      </c>
      <c r="D203" s="434">
        <v>6</v>
      </c>
      <c r="E203" s="434">
        <v>23.65</v>
      </c>
      <c r="F203" s="437">
        <f t="shared" si="7"/>
        <v>141.9</v>
      </c>
      <c r="G203" s="434">
        <v>6</v>
      </c>
      <c r="H203" s="434">
        <v>141.89999999999998</v>
      </c>
      <c r="I203" s="422">
        <f>IF(F203=0,0,H203/F203)</f>
        <v>0.99999999999999978</v>
      </c>
    </row>
    <row r="204" spans="1:9" ht="15.75" x14ac:dyDescent="0.2">
      <c r="A204" s="435" t="s">
        <v>681</v>
      </c>
      <c r="B204" s="469" t="s">
        <v>682</v>
      </c>
      <c r="C204" s="434" t="s">
        <v>23</v>
      </c>
      <c r="D204" s="434">
        <v>3</v>
      </c>
      <c r="E204" s="434">
        <v>23.11</v>
      </c>
      <c r="F204" s="437">
        <f t="shared" si="7"/>
        <v>69.33</v>
      </c>
      <c r="G204" s="434">
        <v>3</v>
      </c>
      <c r="H204" s="434">
        <v>69.33</v>
      </c>
      <c r="I204" s="422">
        <f>IF(F204=0,0,H204/F204)</f>
        <v>1</v>
      </c>
    </row>
    <row r="205" spans="1:9" ht="15.75" x14ac:dyDescent="0.2">
      <c r="A205" s="435" t="s">
        <v>683</v>
      </c>
      <c r="B205" s="469" t="s">
        <v>684</v>
      </c>
      <c r="C205" s="434" t="s">
        <v>23</v>
      </c>
      <c r="D205" s="434">
        <v>4</v>
      </c>
      <c r="E205" s="434">
        <v>45.05</v>
      </c>
      <c r="F205" s="437">
        <f t="shared" si="7"/>
        <v>180.2</v>
      </c>
      <c r="G205" s="434">
        <v>4</v>
      </c>
      <c r="H205" s="434">
        <v>180.2</v>
      </c>
      <c r="I205" s="422">
        <f>IF(F205=0,0,H205/F205)</f>
        <v>1</v>
      </c>
    </row>
    <row r="206" spans="1:9" ht="15.75" x14ac:dyDescent="0.2">
      <c r="A206" s="435" t="s">
        <v>685</v>
      </c>
      <c r="B206" s="469" t="s">
        <v>686</v>
      </c>
      <c r="C206" s="434" t="s">
        <v>23</v>
      </c>
      <c r="D206" s="434">
        <v>402</v>
      </c>
      <c r="E206" s="434">
        <v>2.6</v>
      </c>
      <c r="F206" s="437">
        <f t="shared" si="7"/>
        <v>1045.2</v>
      </c>
      <c r="G206" s="434">
        <v>402</v>
      </c>
      <c r="H206" s="434">
        <v>1045.2</v>
      </c>
      <c r="I206" s="422">
        <f>IF(F206=0,0,H206/F206)</f>
        <v>1</v>
      </c>
    </row>
    <row r="207" spans="1:9" ht="25.5" customHeight="1" x14ac:dyDescent="0.2">
      <c r="A207" s="435" t="s">
        <v>687</v>
      </c>
      <c r="B207" s="469" t="s">
        <v>688</v>
      </c>
      <c r="C207" s="434" t="s">
        <v>23</v>
      </c>
      <c r="D207" s="434">
        <v>10</v>
      </c>
      <c r="E207" s="434">
        <v>8.11</v>
      </c>
      <c r="F207" s="437">
        <f t="shared" si="7"/>
        <v>81.099999999999994</v>
      </c>
      <c r="G207" s="434">
        <v>10</v>
      </c>
      <c r="H207" s="434">
        <v>81.099999999999994</v>
      </c>
      <c r="I207" s="422">
        <f>IF(F207=0,0,H207/F207)</f>
        <v>1</v>
      </c>
    </row>
    <row r="208" spans="1:9" ht="24" customHeight="1" x14ac:dyDescent="0.2">
      <c r="A208" s="435" t="s">
        <v>689</v>
      </c>
      <c r="B208" s="469" t="s">
        <v>690</v>
      </c>
      <c r="C208" s="434" t="s">
        <v>23</v>
      </c>
      <c r="D208" s="434">
        <v>6</v>
      </c>
      <c r="E208" s="434">
        <v>27.41</v>
      </c>
      <c r="F208" s="437">
        <f t="shared" si="7"/>
        <v>164.46</v>
      </c>
      <c r="G208" s="434">
        <v>6</v>
      </c>
      <c r="H208" s="434">
        <v>164.46</v>
      </c>
      <c r="I208" s="422">
        <f>IF(F208=0,0,H208/F208)</f>
        <v>1</v>
      </c>
    </row>
    <row r="209" spans="1:9" ht="30" x14ac:dyDescent="0.2">
      <c r="A209" s="435" t="s">
        <v>691</v>
      </c>
      <c r="B209" s="469" t="s">
        <v>692</v>
      </c>
      <c r="C209" s="434" t="s">
        <v>26</v>
      </c>
      <c r="D209" s="434">
        <v>12</v>
      </c>
      <c r="E209" s="434">
        <v>20.03</v>
      </c>
      <c r="F209" s="437">
        <f t="shared" si="7"/>
        <v>240.36</v>
      </c>
      <c r="G209" s="434">
        <v>12</v>
      </c>
      <c r="H209" s="434">
        <v>240.36</v>
      </c>
      <c r="I209" s="422">
        <f>IF(F209=0,0,H209/F209)</f>
        <v>1</v>
      </c>
    </row>
    <row r="210" spans="1:9" ht="30" x14ac:dyDescent="0.2">
      <c r="A210" s="435" t="s">
        <v>693</v>
      </c>
      <c r="B210" s="469" t="s">
        <v>694</v>
      </c>
      <c r="C210" s="434" t="s">
        <v>26</v>
      </c>
      <c r="D210" s="434">
        <v>12</v>
      </c>
      <c r="E210" s="434">
        <v>30.07</v>
      </c>
      <c r="F210" s="437">
        <f t="shared" si="7"/>
        <v>360.84</v>
      </c>
      <c r="G210" s="434">
        <v>12</v>
      </c>
      <c r="H210" s="434">
        <v>360.84000000000003</v>
      </c>
      <c r="I210" s="422">
        <f>IF(F210=0,0,H210/F210)</f>
        <v>1.0000000000000002</v>
      </c>
    </row>
    <row r="211" spans="1:9" ht="30" x14ac:dyDescent="0.2">
      <c r="A211" s="435" t="s">
        <v>695</v>
      </c>
      <c r="B211" s="469" t="s">
        <v>696</v>
      </c>
      <c r="C211" s="434" t="s">
        <v>341</v>
      </c>
      <c r="D211" s="434">
        <v>12</v>
      </c>
      <c r="E211" s="434">
        <v>44.33</v>
      </c>
      <c r="F211" s="437">
        <f t="shared" si="7"/>
        <v>531.96</v>
      </c>
      <c r="G211" s="434">
        <v>12</v>
      </c>
      <c r="H211" s="434">
        <v>531.96</v>
      </c>
      <c r="I211" s="422">
        <f>IF(F211=0,0,H211/F211)</f>
        <v>1</v>
      </c>
    </row>
    <row r="212" spans="1:9" ht="30" x14ac:dyDescent="0.2">
      <c r="A212" s="435" t="s">
        <v>697</v>
      </c>
      <c r="B212" s="469" t="s">
        <v>698</v>
      </c>
      <c r="C212" s="434" t="s">
        <v>26</v>
      </c>
      <c r="D212" s="434">
        <v>12</v>
      </c>
      <c r="E212" s="434">
        <v>55.67</v>
      </c>
      <c r="F212" s="437">
        <f t="shared" si="7"/>
        <v>668.04</v>
      </c>
      <c r="G212" s="434">
        <v>12</v>
      </c>
      <c r="H212" s="434">
        <v>668.04</v>
      </c>
      <c r="I212" s="422">
        <f>IF(F212=0,0,H212/F212)</f>
        <v>1</v>
      </c>
    </row>
    <row r="213" spans="1:9" ht="30" x14ac:dyDescent="0.2">
      <c r="A213" s="435" t="s">
        <v>699</v>
      </c>
      <c r="B213" s="469" t="s">
        <v>700</v>
      </c>
      <c r="C213" s="434" t="s">
        <v>26</v>
      </c>
      <c r="D213" s="434">
        <v>86.5</v>
      </c>
      <c r="E213" s="434">
        <v>28.13</v>
      </c>
      <c r="F213" s="437">
        <f t="shared" si="7"/>
        <v>2433.25</v>
      </c>
      <c r="G213" s="434">
        <v>86.5</v>
      </c>
      <c r="H213" s="434">
        <v>2433.2449999999999</v>
      </c>
      <c r="I213" s="422">
        <f>IF(F213=0,0,H213/F213)</f>
        <v>0.99999794513510731</v>
      </c>
    </row>
    <row r="214" spans="1:9" ht="30" x14ac:dyDescent="0.2">
      <c r="A214" s="435" t="s">
        <v>701</v>
      </c>
      <c r="B214" s="469" t="s">
        <v>702</v>
      </c>
      <c r="C214" s="434" t="s">
        <v>26</v>
      </c>
      <c r="D214" s="434">
        <v>87</v>
      </c>
      <c r="E214" s="434">
        <v>27.2</v>
      </c>
      <c r="F214" s="437">
        <f t="shared" si="7"/>
        <v>2366.4</v>
      </c>
      <c r="G214" s="434">
        <v>87</v>
      </c>
      <c r="H214" s="434">
        <v>2366.4</v>
      </c>
      <c r="I214" s="422">
        <f>IF(F214=0,0,H214/F214)</f>
        <v>1</v>
      </c>
    </row>
    <row r="215" spans="1:9" ht="50.25" customHeight="1" x14ac:dyDescent="0.2">
      <c r="A215" s="435" t="s">
        <v>703</v>
      </c>
      <c r="B215" s="469" t="s">
        <v>704</v>
      </c>
      <c r="C215" s="434" t="s">
        <v>23</v>
      </c>
      <c r="D215" s="434">
        <v>83</v>
      </c>
      <c r="E215" s="434">
        <v>26.3</v>
      </c>
      <c r="F215" s="437">
        <f t="shared" si="7"/>
        <v>2182.9</v>
      </c>
      <c r="G215" s="434">
        <v>2</v>
      </c>
      <c r="H215" s="434">
        <v>52.6</v>
      </c>
      <c r="I215" s="422">
        <f>IF(F215=0,0,H215/F215)</f>
        <v>2.4096385542168676E-2</v>
      </c>
    </row>
    <row r="216" spans="1:9" ht="40.5" customHeight="1" x14ac:dyDescent="0.2">
      <c r="A216" s="435" t="s">
        <v>705</v>
      </c>
      <c r="B216" s="469" t="s">
        <v>706</v>
      </c>
      <c r="C216" s="434" t="s">
        <v>23</v>
      </c>
      <c r="D216" s="434">
        <v>33</v>
      </c>
      <c r="E216" s="434">
        <v>72.099999999999994</v>
      </c>
      <c r="F216" s="437">
        <f t="shared" si="7"/>
        <v>2379.3000000000002</v>
      </c>
      <c r="G216" s="434">
        <v>0</v>
      </c>
      <c r="H216" s="434">
        <v>0</v>
      </c>
      <c r="I216" s="422"/>
    </row>
    <row r="217" spans="1:9" ht="20.25" customHeight="1" x14ac:dyDescent="0.2">
      <c r="A217" s="435" t="s">
        <v>707</v>
      </c>
      <c r="B217" s="469" t="s">
        <v>708</v>
      </c>
      <c r="C217" s="434" t="s">
        <v>23</v>
      </c>
      <c r="D217" s="434">
        <v>3</v>
      </c>
      <c r="E217" s="434">
        <v>220.18</v>
      </c>
      <c r="F217" s="437">
        <f t="shared" si="7"/>
        <v>660.54</v>
      </c>
      <c r="G217" s="434">
        <v>0</v>
      </c>
      <c r="H217" s="434">
        <v>0</v>
      </c>
      <c r="I217" s="422"/>
    </row>
    <row r="218" spans="1:9" ht="33.75" customHeight="1" x14ac:dyDescent="0.2">
      <c r="A218" s="435" t="s">
        <v>709</v>
      </c>
      <c r="B218" s="469" t="s">
        <v>710</v>
      </c>
      <c r="C218" s="434" t="s">
        <v>23</v>
      </c>
      <c r="D218" s="434">
        <v>5</v>
      </c>
      <c r="E218" s="434">
        <v>213.51</v>
      </c>
      <c r="F218" s="437">
        <f t="shared" si="7"/>
        <v>1067.55</v>
      </c>
      <c r="G218" s="434">
        <v>0</v>
      </c>
      <c r="H218" s="434">
        <v>0</v>
      </c>
      <c r="I218" s="422"/>
    </row>
    <row r="219" spans="1:9" ht="39.75" customHeight="1" x14ac:dyDescent="0.2">
      <c r="A219" s="435" t="s">
        <v>711</v>
      </c>
      <c r="B219" s="469" t="s">
        <v>712</v>
      </c>
      <c r="C219" s="434" t="s">
        <v>23</v>
      </c>
      <c r="D219" s="434">
        <v>9</v>
      </c>
      <c r="E219" s="434">
        <v>72.099999999999994</v>
      </c>
      <c r="F219" s="437">
        <f t="shared" si="7"/>
        <v>648.9</v>
      </c>
      <c r="G219" s="434">
        <v>0</v>
      </c>
      <c r="H219" s="434">
        <v>0</v>
      </c>
      <c r="I219" s="422"/>
    </row>
    <row r="220" spans="1:9" ht="30" x14ac:dyDescent="0.2">
      <c r="A220" s="435" t="s">
        <v>713</v>
      </c>
      <c r="B220" s="469" t="s">
        <v>714</v>
      </c>
      <c r="C220" s="434" t="s">
        <v>26</v>
      </c>
      <c r="D220" s="434">
        <v>14300</v>
      </c>
      <c r="E220" s="434">
        <v>8.25</v>
      </c>
      <c r="F220" s="437">
        <f t="shared" si="7"/>
        <v>117975</v>
      </c>
      <c r="G220" s="434">
        <v>14300</v>
      </c>
      <c r="H220" s="434">
        <v>117975</v>
      </c>
      <c r="I220" s="422">
        <f>IF(F220=0,0,H220/F220)</f>
        <v>1</v>
      </c>
    </row>
    <row r="221" spans="1:9" ht="30" x14ac:dyDescent="0.2">
      <c r="A221" s="435" t="s">
        <v>715</v>
      </c>
      <c r="B221" s="469" t="s">
        <v>716</v>
      </c>
      <c r="C221" s="434" t="s">
        <v>26</v>
      </c>
      <c r="D221" s="434">
        <v>1760</v>
      </c>
      <c r="E221" s="434">
        <v>11.37</v>
      </c>
      <c r="F221" s="437">
        <f t="shared" si="7"/>
        <v>20011.2</v>
      </c>
      <c r="G221" s="434">
        <v>1760</v>
      </c>
      <c r="H221" s="434">
        <v>20011.199999999997</v>
      </c>
      <c r="I221" s="422">
        <f>IF(F221=0,0,H221/F221)</f>
        <v>0.99999999999999978</v>
      </c>
    </row>
    <row r="222" spans="1:9" ht="30" x14ac:dyDescent="0.2">
      <c r="A222" s="435" t="s">
        <v>717</v>
      </c>
      <c r="B222" s="469" t="s">
        <v>718</v>
      </c>
      <c r="C222" s="434" t="s">
        <v>26</v>
      </c>
      <c r="D222" s="434">
        <v>140</v>
      </c>
      <c r="E222" s="434">
        <v>31.76</v>
      </c>
      <c r="F222" s="437">
        <f t="shared" si="7"/>
        <v>4446.3999999999996</v>
      </c>
      <c r="G222" s="434">
        <v>140</v>
      </c>
      <c r="H222" s="434">
        <v>4446.4000000000005</v>
      </c>
      <c r="I222" s="422">
        <f>IF(F222=0,0,H222/F222)</f>
        <v>1.0000000000000002</v>
      </c>
    </row>
    <row r="223" spans="1:9" ht="32.25" customHeight="1" x14ac:dyDescent="0.2">
      <c r="A223" s="435" t="s">
        <v>719</v>
      </c>
      <c r="B223" s="469" t="s">
        <v>720</v>
      </c>
      <c r="C223" s="434" t="s">
        <v>26</v>
      </c>
      <c r="D223" s="434">
        <v>560</v>
      </c>
      <c r="E223" s="434">
        <v>44.25</v>
      </c>
      <c r="F223" s="437">
        <f t="shared" si="7"/>
        <v>24780</v>
      </c>
      <c r="G223" s="434">
        <v>560</v>
      </c>
      <c r="H223" s="434">
        <v>24780</v>
      </c>
      <c r="I223" s="422">
        <f>IF(F223=0,0,H223/F223)</f>
        <v>1</v>
      </c>
    </row>
    <row r="224" spans="1:9" ht="25.5" customHeight="1" x14ac:dyDescent="0.2">
      <c r="A224" s="435" t="s">
        <v>721</v>
      </c>
      <c r="B224" s="469" t="s">
        <v>722</v>
      </c>
      <c r="C224" s="434" t="s">
        <v>23</v>
      </c>
      <c r="D224" s="434">
        <v>750</v>
      </c>
      <c r="E224" s="434">
        <v>0.45</v>
      </c>
      <c r="F224" s="437">
        <f t="shared" si="7"/>
        <v>337.5</v>
      </c>
      <c r="G224" s="434">
        <v>750</v>
      </c>
      <c r="H224" s="434">
        <v>337.5</v>
      </c>
      <c r="I224" s="422">
        <f>IF(F224=0,0,H224/F224)</f>
        <v>1</v>
      </c>
    </row>
    <row r="225" spans="1:9" ht="30" x14ac:dyDescent="0.2">
      <c r="A225" s="435" t="s">
        <v>723</v>
      </c>
      <c r="B225" s="469" t="s">
        <v>724</v>
      </c>
      <c r="C225" s="434" t="s">
        <v>26</v>
      </c>
      <c r="D225" s="434">
        <v>485</v>
      </c>
      <c r="E225" s="434">
        <v>12.77</v>
      </c>
      <c r="F225" s="437">
        <f t="shared" si="7"/>
        <v>6193.45</v>
      </c>
      <c r="G225" s="434">
        <v>485</v>
      </c>
      <c r="H225" s="434">
        <v>6193.45</v>
      </c>
      <c r="I225" s="422">
        <f>IF(F225=0,0,H225/F225)</f>
        <v>1</v>
      </c>
    </row>
    <row r="226" spans="1:9" ht="30" x14ac:dyDescent="0.2">
      <c r="A226" s="435" t="s">
        <v>725</v>
      </c>
      <c r="B226" s="469" t="s">
        <v>726</v>
      </c>
      <c r="C226" s="434" t="s">
        <v>26</v>
      </c>
      <c r="D226" s="434">
        <v>17</v>
      </c>
      <c r="E226" s="434">
        <v>19.12</v>
      </c>
      <c r="F226" s="437">
        <f t="shared" si="7"/>
        <v>325.04000000000002</v>
      </c>
      <c r="G226" s="434">
        <v>17</v>
      </c>
      <c r="H226" s="434">
        <v>325.04000000000002</v>
      </c>
      <c r="I226" s="422">
        <f>IF(F226=0,0,H226/F226)</f>
        <v>1</v>
      </c>
    </row>
    <row r="227" spans="1:9" ht="45" x14ac:dyDescent="0.2">
      <c r="A227" s="435" t="s">
        <v>727</v>
      </c>
      <c r="B227" s="469" t="s">
        <v>728</v>
      </c>
      <c r="C227" s="434" t="s">
        <v>23</v>
      </c>
      <c r="D227" s="434">
        <v>147</v>
      </c>
      <c r="E227" s="434">
        <v>247.44</v>
      </c>
      <c r="F227" s="437">
        <f t="shared" si="7"/>
        <v>36373.68</v>
      </c>
      <c r="G227" s="434">
        <v>147</v>
      </c>
      <c r="H227" s="434">
        <v>36373.68</v>
      </c>
      <c r="I227" s="422">
        <f>IF(F227=0,0,H227/F227)</f>
        <v>1</v>
      </c>
    </row>
    <row r="228" spans="1:9" ht="58.5" customHeight="1" x14ac:dyDescent="0.2">
      <c r="A228" s="435" t="s">
        <v>729</v>
      </c>
      <c r="B228" s="469" t="s">
        <v>730</v>
      </c>
      <c r="C228" s="434" t="s">
        <v>23</v>
      </c>
      <c r="D228" s="434">
        <v>48</v>
      </c>
      <c r="E228" s="434">
        <v>252.16</v>
      </c>
      <c r="F228" s="437">
        <f t="shared" si="7"/>
        <v>12103.68</v>
      </c>
      <c r="G228" s="434">
        <v>48</v>
      </c>
      <c r="H228" s="434">
        <v>12103.68</v>
      </c>
      <c r="I228" s="422">
        <f>IF(F228=0,0,H228/F228)</f>
        <v>1</v>
      </c>
    </row>
    <row r="229" spans="1:9" ht="58.5" customHeight="1" x14ac:dyDescent="0.2">
      <c r="A229" s="435" t="s">
        <v>731</v>
      </c>
      <c r="B229" s="469" t="s">
        <v>732</v>
      </c>
      <c r="C229" s="434" t="s">
        <v>23</v>
      </c>
      <c r="D229" s="434">
        <v>1</v>
      </c>
      <c r="E229" s="434">
        <v>291.99</v>
      </c>
      <c r="F229" s="437">
        <f t="shared" si="7"/>
        <v>291.99</v>
      </c>
      <c r="G229" s="434">
        <v>0</v>
      </c>
      <c r="H229" s="434">
        <v>0</v>
      </c>
      <c r="I229" s="422">
        <f>IF(F229=0,0,H229/F229)</f>
        <v>0</v>
      </c>
    </row>
    <row r="230" spans="1:9" ht="70.5" customHeight="1" x14ac:dyDescent="0.2">
      <c r="A230" s="435" t="s">
        <v>733</v>
      </c>
      <c r="B230" s="469" t="s">
        <v>734</v>
      </c>
      <c r="C230" s="434" t="s">
        <v>23</v>
      </c>
      <c r="D230" s="434">
        <v>15</v>
      </c>
      <c r="E230" s="434">
        <v>265.64999999999998</v>
      </c>
      <c r="F230" s="437">
        <f t="shared" si="7"/>
        <v>3984.75</v>
      </c>
      <c r="G230" s="434">
        <v>15</v>
      </c>
      <c r="H230" s="434">
        <v>3984.7499999999995</v>
      </c>
      <c r="I230" s="422">
        <f>IF(F230=0,0,H230/F230)</f>
        <v>0.99999999999999989</v>
      </c>
    </row>
    <row r="231" spans="1:9" ht="45" x14ac:dyDescent="0.2">
      <c r="A231" s="435" t="s">
        <v>735</v>
      </c>
      <c r="B231" s="469" t="s">
        <v>736</v>
      </c>
      <c r="C231" s="434" t="s">
        <v>23</v>
      </c>
      <c r="D231" s="434">
        <v>3</v>
      </c>
      <c r="E231" s="434">
        <v>115.63</v>
      </c>
      <c r="F231" s="437">
        <f t="shared" si="7"/>
        <v>346.89</v>
      </c>
      <c r="G231" s="434">
        <v>0</v>
      </c>
      <c r="H231" s="434">
        <v>0</v>
      </c>
      <c r="I231" s="422"/>
    </row>
    <row r="232" spans="1:9" ht="68.25" customHeight="1" x14ac:dyDescent="0.2">
      <c r="A232" s="435" t="s">
        <v>737</v>
      </c>
      <c r="B232" s="469" t="s">
        <v>738</v>
      </c>
      <c r="C232" s="434" t="s">
        <v>23</v>
      </c>
      <c r="D232" s="434">
        <v>3</v>
      </c>
      <c r="E232" s="434">
        <v>675.66</v>
      </c>
      <c r="F232" s="437">
        <f t="shared" si="7"/>
        <v>2026.98</v>
      </c>
      <c r="G232" s="434">
        <v>3</v>
      </c>
      <c r="H232" s="434">
        <v>2026.98</v>
      </c>
      <c r="I232" s="422">
        <f>IF(F232=0,0,H232/F232)</f>
        <v>1</v>
      </c>
    </row>
    <row r="233" spans="1:9" ht="62.25" customHeight="1" x14ac:dyDescent="0.2">
      <c r="A233" s="435" t="s">
        <v>739</v>
      </c>
      <c r="B233" s="469" t="s">
        <v>740</v>
      </c>
      <c r="C233" s="434" t="s">
        <v>23</v>
      </c>
      <c r="D233" s="434">
        <v>9</v>
      </c>
      <c r="E233" s="434">
        <v>377.51</v>
      </c>
      <c r="F233" s="437">
        <f t="shared" si="7"/>
        <v>3397.59</v>
      </c>
      <c r="G233" s="434">
        <v>9</v>
      </c>
      <c r="H233" s="434">
        <v>3397.59</v>
      </c>
      <c r="I233" s="422">
        <f>IF(F233=0,0,H233/F233)</f>
        <v>1</v>
      </c>
    </row>
    <row r="234" spans="1:9" s="440" customFormat="1" ht="15.75" x14ac:dyDescent="0.2">
      <c r="A234" s="429"/>
      <c r="B234" s="468" t="s">
        <v>286</v>
      </c>
      <c r="C234" s="439"/>
      <c r="D234" s="428"/>
      <c r="E234" s="428"/>
      <c r="F234" s="430">
        <f>SUM(F176:F233)</f>
        <v>571909.77000000014</v>
      </c>
      <c r="G234" s="428">
        <v>0</v>
      </c>
      <c r="H234" s="428">
        <v>555733.67500000016</v>
      </c>
      <c r="I234" s="421">
        <f>IF(F234=0,0,H234/F234)</f>
        <v>0.97171565192879994</v>
      </c>
    </row>
    <row r="235" spans="1:9" ht="15.75" x14ac:dyDescent="0.2">
      <c r="A235" s="406"/>
      <c r="B235" s="472"/>
      <c r="C235" s="407"/>
      <c r="D235" s="400"/>
      <c r="E235" s="400"/>
      <c r="F235" s="401"/>
      <c r="G235" s="434">
        <v>0</v>
      </c>
      <c r="H235" s="400"/>
      <c r="I235" s="403"/>
    </row>
    <row r="236" spans="1:9" s="414" customFormat="1" ht="15.75" x14ac:dyDescent="0.2">
      <c r="A236" s="429" t="s">
        <v>741</v>
      </c>
      <c r="B236" s="468" t="s">
        <v>742</v>
      </c>
      <c r="C236" s="409">
        <f>Contrato!E58</f>
        <v>0</v>
      </c>
      <c r="D236" s="410"/>
      <c r="E236" s="410"/>
      <c r="F236" s="411">
        <f>D236*E236</f>
        <v>0</v>
      </c>
      <c r="G236" s="410">
        <v>0</v>
      </c>
      <c r="H236" s="410"/>
      <c r="I236" s="413">
        <f>IF(F236=0,0,H236/F236)</f>
        <v>0</v>
      </c>
    </row>
    <row r="237" spans="1:9" ht="21.75" customHeight="1" x14ac:dyDescent="0.2">
      <c r="A237" s="435" t="s">
        <v>743</v>
      </c>
      <c r="B237" s="469" t="s">
        <v>744</v>
      </c>
      <c r="C237" s="434" t="s">
        <v>26</v>
      </c>
      <c r="D237" s="434">
        <v>50</v>
      </c>
      <c r="E237" s="434">
        <v>54.97</v>
      </c>
      <c r="F237" s="437">
        <f t="shared" ref="F237:F276" si="8">ROUND((D237*E237),2)</f>
        <v>2748.5</v>
      </c>
      <c r="G237" s="434">
        <v>0</v>
      </c>
      <c r="H237" s="434">
        <v>0</v>
      </c>
      <c r="I237" s="422">
        <f>IF(F237=0,0,H237/F237)</f>
        <v>0</v>
      </c>
    </row>
    <row r="238" spans="1:9" ht="60" x14ac:dyDescent="0.2">
      <c r="A238" s="435" t="s">
        <v>745</v>
      </c>
      <c r="B238" s="469" t="s">
        <v>746</v>
      </c>
      <c r="C238" s="434" t="s">
        <v>23</v>
      </c>
      <c r="D238" s="434">
        <v>1</v>
      </c>
      <c r="E238" s="434">
        <v>2160.69</v>
      </c>
      <c r="F238" s="437">
        <f t="shared" si="8"/>
        <v>2160.69</v>
      </c>
      <c r="G238" s="434">
        <v>1</v>
      </c>
      <c r="H238" s="434">
        <v>2160.69</v>
      </c>
      <c r="I238" s="422">
        <f>IF(F238=0,0,H238/F238)</f>
        <v>1</v>
      </c>
    </row>
    <row r="239" spans="1:9" ht="45" x14ac:dyDescent="0.2">
      <c r="A239" s="435" t="s">
        <v>747</v>
      </c>
      <c r="B239" s="471" t="s">
        <v>748</v>
      </c>
      <c r="C239" s="400" t="s">
        <v>23</v>
      </c>
      <c r="D239" s="400">
        <v>3</v>
      </c>
      <c r="E239" s="400">
        <v>284.48</v>
      </c>
      <c r="F239" s="408">
        <f t="shared" si="8"/>
        <v>853.44</v>
      </c>
      <c r="G239" s="400">
        <v>3</v>
      </c>
      <c r="H239" s="400">
        <v>853.44</v>
      </c>
      <c r="I239" s="405">
        <f>IF(F239=0,0,H239/F239)</f>
        <v>1</v>
      </c>
    </row>
    <row r="240" spans="1:9" ht="45" x14ac:dyDescent="0.2">
      <c r="A240" s="435" t="s">
        <v>749</v>
      </c>
      <c r="B240" s="471" t="s">
        <v>750</v>
      </c>
      <c r="C240" s="400" t="s">
        <v>23</v>
      </c>
      <c r="D240" s="400">
        <v>3</v>
      </c>
      <c r="E240" s="400">
        <v>309.64999999999998</v>
      </c>
      <c r="F240" s="408">
        <f t="shared" si="8"/>
        <v>928.95</v>
      </c>
      <c r="G240" s="400">
        <v>3</v>
      </c>
      <c r="H240" s="400">
        <v>928.94999999999993</v>
      </c>
      <c r="I240" s="405">
        <f>IF(F240=0,0,H240/F240)</f>
        <v>0.99999999999999989</v>
      </c>
    </row>
    <row r="241" spans="1:9" ht="38.25" customHeight="1" x14ac:dyDescent="0.2">
      <c r="A241" s="435" t="s">
        <v>751</v>
      </c>
      <c r="B241" s="469" t="s">
        <v>752</v>
      </c>
      <c r="C241" s="434" t="s">
        <v>23</v>
      </c>
      <c r="D241" s="434">
        <v>10</v>
      </c>
      <c r="E241" s="434">
        <v>285.2</v>
      </c>
      <c r="F241" s="437">
        <f t="shared" si="8"/>
        <v>2852</v>
      </c>
      <c r="G241" s="434">
        <v>10</v>
      </c>
      <c r="H241" s="434">
        <v>2852</v>
      </c>
      <c r="I241" s="422">
        <f>IF(F241=0,0,H241/F241)</f>
        <v>1</v>
      </c>
    </row>
    <row r="242" spans="1:9" ht="33" customHeight="1" x14ac:dyDescent="0.2">
      <c r="A242" s="435" t="s">
        <v>753</v>
      </c>
      <c r="B242" s="469" t="s">
        <v>754</v>
      </c>
      <c r="C242" s="434" t="s">
        <v>23</v>
      </c>
      <c r="D242" s="434">
        <v>14</v>
      </c>
      <c r="E242" s="434">
        <v>31.42</v>
      </c>
      <c r="F242" s="437">
        <f t="shared" si="8"/>
        <v>439.88</v>
      </c>
      <c r="G242" s="434">
        <v>14</v>
      </c>
      <c r="H242" s="434">
        <v>439.88</v>
      </c>
      <c r="I242" s="422">
        <f>IF(F242=0,0,H242/F242)</f>
        <v>1</v>
      </c>
    </row>
    <row r="243" spans="1:9" ht="34.5" customHeight="1" x14ac:dyDescent="0.2">
      <c r="A243" s="435" t="s">
        <v>755</v>
      </c>
      <c r="B243" s="469" t="s">
        <v>756</v>
      </c>
      <c r="C243" s="434" t="s">
        <v>23</v>
      </c>
      <c r="D243" s="434">
        <v>7</v>
      </c>
      <c r="E243" s="434">
        <v>33.28</v>
      </c>
      <c r="F243" s="437">
        <f t="shared" si="8"/>
        <v>232.96</v>
      </c>
      <c r="G243" s="434">
        <v>7</v>
      </c>
      <c r="H243" s="434">
        <v>232.96</v>
      </c>
      <c r="I243" s="422">
        <f>IF(F243=0,0,H243/F243)</f>
        <v>1</v>
      </c>
    </row>
    <row r="244" spans="1:9" ht="23.25" customHeight="1" x14ac:dyDescent="0.2">
      <c r="A244" s="435" t="s">
        <v>757</v>
      </c>
      <c r="B244" s="469" t="s">
        <v>758</v>
      </c>
      <c r="C244" s="434" t="s">
        <v>23</v>
      </c>
      <c r="D244" s="434">
        <v>1</v>
      </c>
      <c r="E244" s="434">
        <v>102.2</v>
      </c>
      <c r="F244" s="437">
        <f t="shared" si="8"/>
        <v>102.2</v>
      </c>
      <c r="G244" s="434">
        <v>1</v>
      </c>
      <c r="H244" s="434">
        <v>102.2</v>
      </c>
      <c r="I244" s="422">
        <f>IF(F244=0,0,H244/F244)</f>
        <v>1</v>
      </c>
    </row>
    <row r="245" spans="1:9" ht="30" x14ac:dyDescent="0.2">
      <c r="A245" s="435" t="s">
        <v>759</v>
      </c>
      <c r="B245" s="469" t="s">
        <v>760</v>
      </c>
      <c r="C245" s="434" t="s">
        <v>23</v>
      </c>
      <c r="D245" s="434">
        <v>268</v>
      </c>
      <c r="E245" s="434">
        <v>28.45</v>
      </c>
      <c r="F245" s="437">
        <f t="shared" si="8"/>
        <v>7624.6</v>
      </c>
      <c r="G245" s="434">
        <v>268</v>
      </c>
      <c r="H245" s="434">
        <v>7624.5999999999995</v>
      </c>
      <c r="I245" s="422">
        <f>IF(F245=0,0,H245/F245)</f>
        <v>0.99999999999999989</v>
      </c>
    </row>
    <row r="246" spans="1:9" ht="30" x14ac:dyDescent="0.2">
      <c r="A246" s="435" t="s">
        <v>761</v>
      </c>
      <c r="B246" s="469" t="s">
        <v>762</v>
      </c>
      <c r="C246" s="434" t="s">
        <v>23</v>
      </c>
      <c r="D246" s="434">
        <v>139</v>
      </c>
      <c r="E246" s="434">
        <v>59.54</v>
      </c>
      <c r="F246" s="437">
        <f t="shared" si="8"/>
        <v>8276.06</v>
      </c>
      <c r="G246" s="434">
        <v>139</v>
      </c>
      <c r="H246" s="434">
        <v>8276.06</v>
      </c>
      <c r="I246" s="422">
        <f>IF(F246=0,0,H246/F246)</f>
        <v>1</v>
      </c>
    </row>
    <row r="247" spans="1:9" ht="30" x14ac:dyDescent="0.2">
      <c r="A247" s="435" t="s">
        <v>763</v>
      </c>
      <c r="B247" s="469" t="s">
        <v>764</v>
      </c>
      <c r="C247" s="434" t="s">
        <v>23</v>
      </c>
      <c r="D247" s="434">
        <v>268</v>
      </c>
      <c r="E247" s="434">
        <v>38.43</v>
      </c>
      <c r="F247" s="437">
        <f t="shared" si="8"/>
        <v>10299.24</v>
      </c>
      <c r="G247" s="434">
        <v>268</v>
      </c>
      <c r="H247" s="434">
        <v>10299.24</v>
      </c>
      <c r="I247" s="422">
        <f>IF(F247=0,0,H247/F247)</f>
        <v>1</v>
      </c>
    </row>
    <row r="248" spans="1:9" ht="15.75" x14ac:dyDescent="0.2">
      <c r="A248" s="435" t="s">
        <v>765</v>
      </c>
      <c r="B248" s="469" t="s">
        <v>766</v>
      </c>
      <c r="C248" s="434" t="s">
        <v>23</v>
      </c>
      <c r="D248" s="434">
        <v>1</v>
      </c>
      <c r="E248" s="434">
        <v>344.76</v>
      </c>
      <c r="F248" s="437">
        <f t="shared" si="8"/>
        <v>344.76</v>
      </c>
      <c r="G248" s="434">
        <v>1</v>
      </c>
      <c r="H248" s="434">
        <v>344.76</v>
      </c>
      <c r="I248" s="422">
        <f>IF(F248=0,0,H248/F248)</f>
        <v>1</v>
      </c>
    </row>
    <row r="249" spans="1:9" ht="30" x14ac:dyDescent="0.2">
      <c r="A249" s="435" t="s">
        <v>767</v>
      </c>
      <c r="B249" s="469" t="s">
        <v>768</v>
      </c>
      <c r="C249" s="434" t="s">
        <v>23</v>
      </c>
      <c r="D249" s="434">
        <v>14</v>
      </c>
      <c r="E249" s="434">
        <v>39.56</v>
      </c>
      <c r="F249" s="437">
        <f t="shared" si="8"/>
        <v>553.84</v>
      </c>
      <c r="G249" s="434">
        <v>14</v>
      </c>
      <c r="H249" s="434">
        <v>553.84</v>
      </c>
      <c r="I249" s="422">
        <f>IF(F249=0,0,H249/F249)</f>
        <v>1</v>
      </c>
    </row>
    <row r="250" spans="1:9" ht="30" x14ac:dyDescent="0.2">
      <c r="A250" s="435" t="s">
        <v>769</v>
      </c>
      <c r="B250" s="469" t="s">
        <v>770</v>
      </c>
      <c r="C250" s="434" t="s">
        <v>23</v>
      </c>
      <c r="D250" s="434">
        <v>536</v>
      </c>
      <c r="E250" s="434">
        <v>80.58</v>
      </c>
      <c r="F250" s="437">
        <f t="shared" si="8"/>
        <v>43190.879999999997</v>
      </c>
      <c r="G250" s="434">
        <v>536</v>
      </c>
      <c r="H250" s="434">
        <v>43190.879999999997</v>
      </c>
      <c r="I250" s="422">
        <f>IF(F250=0,0,H250/F250)</f>
        <v>1</v>
      </c>
    </row>
    <row r="251" spans="1:9" ht="30" x14ac:dyDescent="0.2">
      <c r="A251" s="435" t="s">
        <v>771</v>
      </c>
      <c r="B251" s="469" t="s">
        <v>772</v>
      </c>
      <c r="C251" s="434" t="s">
        <v>23</v>
      </c>
      <c r="D251" s="434">
        <v>2</v>
      </c>
      <c r="E251" s="434">
        <v>161</v>
      </c>
      <c r="F251" s="437">
        <f t="shared" si="8"/>
        <v>322</v>
      </c>
      <c r="G251" s="434">
        <v>2</v>
      </c>
      <c r="H251" s="434">
        <v>322</v>
      </c>
      <c r="I251" s="422">
        <f>IF(F251=0,0,H251/F251)</f>
        <v>1</v>
      </c>
    </row>
    <row r="252" spans="1:9" ht="30" x14ac:dyDescent="0.2">
      <c r="A252" s="435" t="s">
        <v>773</v>
      </c>
      <c r="B252" s="469" t="s">
        <v>774</v>
      </c>
      <c r="C252" s="434" t="s">
        <v>23</v>
      </c>
      <c r="D252" s="434">
        <v>2</v>
      </c>
      <c r="E252" s="434">
        <v>131.69</v>
      </c>
      <c r="F252" s="437">
        <f t="shared" si="8"/>
        <v>263.38</v>
      </c>
      <c r="G252" s="434">
        <v>2</v>
      </c>
      <c r="H252" s="434">
        <v>263.38</v>
      </c>
      <c r="I252" s="422">
        <f>IF(F252=0,0,H252/F252)</f>
        <v>1</v>
      </c>
    </row>
    <row r="253" spans="1:9" ht="30" x14ac:dyDescent="0.2">
      <c r="A253" s="435" t="s">
        <v>775</v>
      </c>
      <c r="B253" s="469" t="s">
        <v>776</v>
      </c>
      <c r="C253" s="434" t="s">
        <v>23</v>
      </c>
      <c r="D253" s="434">
        <v>1</v>
      </c>
      <c r="E253" s="434">
        <v>3212.21</v>
      </c>
      <c r="F253" s="437">
        <f t="shared" si="8"/>
        <v>3212.21</v>
      </c>
      <c r="G253" s="434">
        <v>1</v>
      </c>
      <c r="H253" s="434">
        <v>3212.21</v>
      </c>
      <c r="I253" s="422">
        <f>IF(F253=0,0,H253/F253)</f>
        <v>1</v>
      </c>
    </row>
    <row r="254" spans="1:9" ht="18" customHeight="1" x14ac:dyDescent="0.2">
      <c r="A254" s="435" t="s">
        <v>777</v>
      </c>
      <c r="B254" s="469" t="s">
        <v>778</v>
      </c>
      <c r="C254" s="434" t="s">
        <v>26</v>
      </c>
      <c r="D254" s="434">
        <v>60</v>
      </c>
      <c r="E254" s="434">
        <v>8.07</v>
      </c>
      <c r="F254" s="437">
        <f t="shared" si="8"/>
        <v>484.2</v>
      </c>
      <c r="G254" s="434">
        <v>60</v>
      </c>
      <c r="H254" s="434">
        <v>484.20000000000005</v>
      </c>
      <c r="I254" s="422">
        <f>IF(F254=0,0,H254/F254)</f>
        <v>1.0000000000000002</v>
      </c>
    </row>
    <row r="255" spans="1:9" ht="15.75" x14ac:dyDescent="0.2">
      <c r="A255" s="435" t="s">
        <v>779</v>
      </c>
      <c r="B255" s="469" t="s">
        <v>780</v>
      </c>
      <c r="C255" s="434" t="s">
        <v>23</v>
      </c>
      <c r="D255" s="434">
        <v>100</v>
      </c>
      <c r="E255" s="434">
        <v>1.66</v>
      </c>
      <c r="F255" s="437">
        <f t="shared" si="8"/>
        <v>166</v>
      </c>
      <c r="G255" s="434">
        <v>100</v>
      </c>
      <c r="H255" s="434">
        <v>166</v>
      </c>
      <c r="I255" s="422">
        <f>IF(F255=0,0,H255/F255)</f>
        <v>1</v>
      </c>
    </row>
    <row r="256" spans="1:9" ht="27.75" customHeight="1" x14ac:dyDescent="0.2">
      <c r="A256" s="435" t="s">
        <v>781</v>
      </c>
      <c r="B256" s="469" t="s">
        <v>782</v>
      </c>
      <c r="C256" s="434" t="s">
        <v>23</v>
      </c>
      <c r="D256" s="434">
        <v>5</v>
      </c>
      <c r="E256" s="434">
        <v>160.4</v>
      </c>
      <c r="F256" s="437">
        <f t="shared" si="8"/>
        <v>802</v>
      </c>
      <c r="G256" s="434">
        <v>5</v>
      </c>
      <c r="H256" s="434">
        <v>802</v>
      </c>
      <c r="I256" s="422">
        <f>IF(F256=0,0,H256/F256)</f>
        <v>1</v>
      </c>
    </row>
    <row r="257" spans="1:9" ht="30" x14ac:dyDescent="0.2">
      <c r="A257" s="435" t="s">
        <v>783</v>
      </c>
      <c r="B257" s="469" t="s">
        <v>784</v>
      </c>
      <c r="C257" s="434" t="s">
        <v>26</v>
      </c>
      <c r="D257" s="434">
        <v>7504</v>
      </c>
      <c r="E257" s="434">
        <v>6.57</v>
      </c>
      <c r="F257" s="437">
        <f t="shared" si="8"/>
        <v>49301.279999999999</v>
      </c>
      <c r="G257" s="434">
        <v>7504</v>
      </c>
      <c r="H257" s="434">
        <v>49301.279999999999</v>
      </c>
      <c r="I257" s="422">
        <f>IF(F257=0,0,H257/F257)</f>
        <v>1</v>
      </c>
    </row>
    <row r="258" spans="1:9" ht="30" x14ac:dyDescent="0.2">
      <c r="A258" s="435" t="s">
        <v>785</v>
      </c>
      <c r="B258" s="469" t="s">
        <v>786</v>
      </c>
      <c r="C258" s="434" t="s">
        <v>23</v>
      </c>
      <c r="D258" s="434">
        <v>6</v>
      </c>
      <c r="E258" s="434">
        <v>637.32000000000005</v>
      </c>
      <c r="F258" s="437">
        <f t="shared" si="8"/>
        <v>3823.92</v>
      </c>
      <c r="G258" s="434">
        <v>6</v>
      </c>
      <c r="H258" s="434">
        <v>3823.92</v>
      </c>
      <c r="I258" s="422">
        <f>IF(F258=0,0,H258/F258)</f>
        <v>1</v>
      </c>
    </row>
    <row r="259" spans="1:9" ht="30" x14ac:dyDescent="0.2">
      <c r="A259" s="435" t="s">
        <v>787</v>
      </c>
      <c r="B259" s="469" t="s">
        <v>788</v>
      </c>
      <c r="C259" s="434" t="s">
        <v>23</v>
      </c>
      <c r="D259" s="434">
        <v>6</v>
      </c>
      <c r="E259" s="434">
        <v>4942.37</v>
      </c>
      <c r="F259" s="437">
        <f t="shared" si="8"/>
        <v>29654.22</v>
      </c>
      <c r="G259" s="434">
        <v>6</v>
      </c>
      <c r="H259" s="434">
        <v>29654.22</v>
      </c>
      <c r="I259" s="422">
        <f>IF(F259=0,0,H259/F259)</f>
        <v>1</v>
      </c>
    </row>
    <row r="260" spans="1:9" ht="28.5" customHeight="1" x14ac:dyDescent="0.2">
      <c r="A260" s="435" t="s">
        <v>789</v>
      </c>
      <c r="B260" s="469" t="s">
        <v>790</v>
      </c>
      <c r="C260" s="434" t="s">
        <v>23</v>
      </c>
      <c r="D260" s="434">
        <v>17</v>
      </c>
      <c r="E260" s="434">
        <v>21.31</v>
      </c>
      <c r="F260" s="437">
        <f t="shared" si="8"/>
        <v>362.27</v>
      </c>
      <c r="G260" s="434">
        <v>17</v>
      </c>
      <c r="H260" s="434">
        <v>362.27</v>
      </c>
      <c r="I260" s="422">
        <f>IF(F260=0,0,H260/F260)</f>
        <v>1</v>
      </c>
    </row>
    <row r="261" spans="1:9" ht="45" x14ac:dyDescent="0.2">
      <c r="A261" s="435" t="s">
        <v>791</v>
      </c>
      <c r="B261" s="469" t="s">
        <v>792</v>
      </c>
      <c r="C261" s="434" t="s">
        <v>23</v>
      </c>
      <c r="D261" s="434">
        <v>1</v>
      </c>
      <c r="E261" s="434">
        <v>4471.6099999999997</v>
      </c>
      <c r="F261" s="437">
        <f t="shared" si="8"/>
        <v>4471.6099999999997</v>
      </c>
      <c r="G261" s="434">
        <v>1</v>
      </c>
      <c r="H261" s="434">
        <v>4471.6099999999997</v>
      </c>
      <c r="I261" s="422">
        <f>IF(F261=0,0,H261/F261)</f>
        <v>1</v>
      </c>
    </row>
    <row r="262" spans="1:9" ht="15.75" x14ac:dyDescent="0.2">
      <c r="A262" s="435" t="s">
        <v>793</v>
      </c>
      <c r="B262" s="469" t="s">
        <v>794</v>
      </c>
      <c r="C262" s="434" t="s">
        <v>26</v>
      </c>
      <c r="D262" s="434">
        <v>65</v>
      </c>
      <c r="E262" s="434">
        <v>29.42</v>
      </c>
      <c r="F262" s="437">
        <f t="shared" si="8"/>
        <v>1912.3</v>
      </c>
      <c r="G262" s="434">
        <v>65</v>
      </c>
      <c r="H262" s="434">
        <v>1912.3000000000002</v>
      </c>
      <c r="I262" s="422">
        <f>IF(F262=0,0,H262/F262)</f>
        <v>1.0000000000000002</v>
      </c>
    </row>
    <row r="263" spans="1:9" ht="15.75" x14ac:dyDescent="0.2">
      <c r="A263" s="435" t="s">
        <v>795</v>
      </c>
      <c r="B263" s="469" t="s">
        <v>796</v>
      </c>
      <c r="C263" s="434" t="s">
        <v>26</v>
      </c>
      <c r="D263" s="434">
        <v>30</v>
      </c>
      <c r="E263" s="434">
        <v>41.01</v>
      </c>
      <c r="F263" s="437">
        <f t="shared" si="8"/>
        <v>1230.3</v>
      </c>
      <c r="G263" s="434">
        <v>30</v>
      </c>
      <c r="H263" s="434">
        <v>1230.3</v>
      </c>
      <c r="I263" s="422">
        <f>IF(F263=0,0,H263/F263)</f>
        <v>1</v>
      </c>
    </row>
    <row r="264" spans="1:9" ht="15.75" x14ac:dyDescent="0.2">
      <c r="A264" s="435" t="s">
        <v>797</v>
      </c>
      <c r="B264" s="469" t="s">
        <v>798</v>
      </c>
      <c r="C264" s="434" t="s">
        <v>26</v>
      </c>
      <c r="D264" s="434">
        <v>65</v>
      </c>
      <c r="E264" s="434">
        <v>52.24</v>
      </c>
      <c r="F264" s="437">
        <f t="shared" si="8"/>
        <v>3395.6</v>
      </c>
      <c r="G264" s="434">
        <v>65</v>
      </c>
      <c r="H264" s="434">
        <v>3395.6</v>
      </c>
      <c r="I264" s="422">
        <f>IF(F264=0,0,H264/F264)</f>
        <v>1</v>
      </c>
    </row>
    <row r="265" spans="1:9" ht="30" x14ac:dyDescent="0.2">
      <c r="A265" s="435" t="s">
        <v>799</v>
      </c>
      <c r="B265" s="469" t="s">
        <v>800</v>
      </c>
      <c r="C265" s="434" t="s">
        <v>23</v>
      </c>
      <c r="D265" s="434">
        <v>27</v>
      </c>
      <c r="E265" s="434">
        <v>16.34</v>
      </c>
      <c r="F265" s="437">
        <f t="shared" si="8"/>
        <v>441.18</v>
      </c>
      <c r="G265" s="434">
        <v>27</v>
      </c>
      <c r="H265" s="434">
        <v>441.18</v>
      </c>
      <c r="I265" s="422">
        <f>IF(F265=0,0,H265/F265)</f>
        <v>1</v>
      </c>
    </row>
    <row r="266" spans="1:9" ht="60" x14ac:dyDescent="0.2">
      <c r="A266" s="435" t="s">
        <v>801</v>
      </c>
      <c r="B266" s="469" t="s">
        <v>802</v>
      </c>
      <c r="C266" s="434" t="s">
        <v>23</v>
      </c>
      <c r="D266" s="434">
        <v>8</v>
      </c>
      <c r="E266" s="434">
        <v>322.83999999999997</v>
      </c>
      <c r="F266" s="437">
        <f t="shared" si="8"/>
        <v>2582.7199999999998</v>
      </c>
      <c r="G266" s="434">
        <v>8</v>
      </c>
      <c r="H266" s="434">
        <v>2582.7199999999998</v>
      </c>
      <c r="I266" s="422">
        <f>IF(F266=0,0,H266/F266)</f>
        <v>1</v>
      </c>
    </row>
    <row r="267" spans="1:9" ht="60" x14ac:dyDescent="0.2">
      <c r="A267" s="435" t="s">
        <v>803</v>
      </c>
      <c r="B267" s="469" t="s">
        <v>804</v>
      </c>
      <c r="C267" s="434" t="s">
        <v>23</v>
      </c>
      <c r="D267" s="434">
        <v>5</v>
      </c>
      <c r="E267" s="434">
        <v>322.83999999999997</v>
      </c>
      <c r="F267" s="437">
        <f t="shared" si="8"/>
        <v>1614.2</v>
      </c>
      <c r="G267" s="434">
        <v>5</v>
      </c>
      <c r="H267" s="434">
        <v>1614.1999999999998</v>
      </c>
      <c r="I267" s="422">
        <f>IF(F267=0,0,H267/F267)</f>
        <v>0.99999999999999989</v>
      </c>
    </row>
    <row r="268" spans="1:9" ht="60" x14ac:dyDescent="0.2">
      <c r="A268" s="435" t="s">
        <v>805</v>
      </c>
      <c r="B268" s="469" t="s">
        <v>806</v>
      </c>
      <c r="C268" s="434" t="s">
        <v>26</v>
      </c>
      <c r="D268" s="434">
        <v>95</v>
      </c>
      <c r="E268" s="434">
        <v>111.25</v>
      </c>
      <c r="F268" s="437">
        <f t="shared" si="8"/>
        <v>10568.75</v>
      </c>
      <c r="G268" s="434">
        <v>95</v>
      </c>
      <c r="H268" s="434">
        <v>10568.75</v>
      </c>
      <c r="I268" s="422">
        <f>IF(F268=0,0,H268/F268)</f>
        <v>1</v>
      </c>
    </row>
    <row r="269" spans="1:9" ht="22.5" customHeight="1" x14ac:dyDescent="0.2">
      <c r="A269" s="435" t="s">
        <v>807</v>
      </c>
      <c r="B269" s="469" t="s">
        <v>808</v>
      </c>
      <c r="C269" s="434" t="s">
        <v>26</v>
      </c>
      <c r="D269" s="434">
        <v>30</v>
      </c>
      <c r="E269" s="434">
        <v>64.38</v>
      </c>
      <c r="F269" s="437">
        <f t="shared" si="8"/>
        <v>1931.4</v>
      </c>
      <c r="G269" s="434">
        <v>30</v>
      </c>
      <c r="H269" s="434">
        <v>1931.3999999999999</v>
      </c>
      <c r="I269" s="422">
        <f>IF(F269=0,0,H269/F269)</f>
        <v>0.99999999999999989</v>
      </c>
    </row>
    <row r="270" spans="1:9" ht="30" x14ac:dyDescent="0.2">
      <c r="A270" s="435" t="s">
        <v>809</v>
      </c>
      <c r="B270" s="469" t="s">
        <v>810</v>
      </c>
      <c r="C270" s="434" t="s">
        <v>23</v>
      </c>
      <c r="D270" s="434">
        <v>6</v>
      </c>
      <c r="E270" s="434">
        <v>26.93</v>
      </c>
      <c r="F270" s="437">
        <f t="shared" si="8"/>
        <v>161.58000000000001</v>
      </c>
      <c r="G270" s="434">
        <v>6</v>
      </c>
      <c r="H270" s="434">
        <v>161.57999999999998</v>
      </c>
      <c r="I270" s="422">
        <f>IF(F270=0,0,H270/F270)</f>
        <v>0.99999999999999978</v>
      </c>
    </row>
    <row r="271" spans="1:9" ht="60" x14ac:dyDescent="0.2">
      <c r="A271" s="435" t="s">
        <v>811</v>
      </c>
      <c r="B271" s="469" t="s">
        <v>812</v>
      </c>
      <c r="C271" s="434" t="s">
        <v>23</v>
      </c>
      <c r="D271" s="434">
        <v>6</v>
      </c>
      <c r="E271" s="434">
        <v>322.83999999999997</v>
      </c>
      <c r="F271" s="437">
        <f t="shared" si="8"/>
        <v>1937.04</v>
      </c>
      <c r="G271" s="434">
        <v>6</v>
      </c>
      <c r="H271" s="434">
        <v>1937.04</v>
      </c>
      <c r="I271" s="422">
        <f>IF(F271=0,0,H271/F271)</f>
        <v>1</v>
      </c>
    </row>
    <row r="272" spans="1:9" ht="60" x14ac:dyDescent="0.2">
      <c r="A272" s="406" t="s">
        <v>813</v>
      </c>
      <c r="B272" s="471" t="s">
        <v>814</v>
      </c>
      <c r="C272" s="400" t="s">
        <v>23</v>
      </c>
      <c r="D272" s="400">
        <v>6</v>
      </c>
      <c r="E272" s="400">
        <v>3501.82</v>
      </c>
      <c r="F272" s="408">
        <f t="shared" si="8"/>
        <v>21010.92</v>
      </c>
      <c r="G272" s="400">
        <v>6</v>
      </c>
      <c r="H272" s="400">
        <v>21010.920000000002</v>
      </c>
      <c r="I272" s="405">
        <f>IF(F272=0,0,H272/F272)</f>
        <v>1.0000000000000002</v>
      </c>
    </row>
    <row r="273" spans="1:9" ht="60" x14ac:dyDescent="0.2">
      <c r="A273" s="406" t="s">
        <v>815</v>
      </c>
      <c r="B273" s="471" t="s">
        <v>816</v>
      </c>
      <c r="C273" s="400" t="s">
        <v>23</v>
      </c>
      <c r="D273" s="400">
        <v>5</v>
      </c>
      <c r="E273" s="400">
        <v>2673.32</v>
      </c>
      <c r="F273" s="408">
        <f t="shared" si="8"/>
        <v>13366.6</v>
      </c>
      <c r="G273" s="400">
        <v>5</v>
      </c>
      <c r="H273" s="400">
        <v>13366.6</v>
      </c>
      <c r="I273" s="405">
        <f>IF(F273=0,0,H273/F273)</f>
        <v>1</v>
      </c>
    </row>
    <row r="274" spans="1:9" ht="60" x14ac:dyDescent="0.2">
      <c r="A274" s="406" t="s">
        <v>817</v>
      </c>
      <c r="B274" s="471" t="s">
        <v>818</v>
      </c>
      <c r="C274" s="400" t="s">
        <v>23</v>
      </c>
      <c r="D274" s="400">
        <v>8</v>
      </c>
      <c r="E274" s="400">
        <v>1857.93</v>
      </c>
      <c r="F274" s="408">
        <f t="shared" si="8"/>
        <v>14863.44</v>
      </c>
      <c r="G274" s="400">
        <v>8</v>
      </c>
      <c r="H274" s="400">
        <v>14863.44</v>
      </c>
      <c r="I274" s="405">
        <f>IF(F274=0,0,H274/F274)</f>
        <v>1</v>
      </c>
    </row>
    <row r="275" spans="1:9" ht="18.75" customHeight="1" x14ac:dyDescent="0.2">
      <c r="A275" s="435" t="s">
        <v>819</v>
      </c>
      <c r="B275" s="469" t="s">
        <v>820</v>
      </c>
      <c r="C275" s="434" t="s">
        <v>339</v>
      </c>
      <c r="D275" s="434">
        <v>19</v>
      </c>
      <c r="E275" s="434">
        <v>716.66</v>
      </c>
      <c r="F275" s="437">
        <f t="shared" si="8"/>
        <v>13616.54</v>
      </c>
      <c r="G275" s="434">
        <v>19</v>
      </c>
      <c r="H275" s="434">
        <v>13616.539999999999</v>
      </c>
      <c r="I275" s="422">
        <f>IF(F275=0,0,H275/F275)</f>
        <v>0.99999999999999989</v>
      </c>
    </row>
    <row r="276" spans="1:9" ht="30" x14ac:dyDescent="0.2">
      <c r="A276" s="435" t="s">
        <v>821</v>
      </c>
      <c r="B276" s="469" t="s">
        <v>822</v>
      </c>
      <c r="C276" s="434" t="s">
        <v>26</v>
      </c>
      <c r="D276" s="434">
        <v>30</v>
      </c>
      <c r="E276" s="434">
        <v>128.11000000000001</v>
      </c>
      <c r="F276" s="437">
        <f t="shared" si="8"/>
        <v>3843.3</v>
      </c>
      <c r="G276" s="434">
        <v>5</v>
      </c>
      <c r="H276" s="434">
        <v>640.55000000000007</v>
      </c>
      <c r="I276" s="422">
        <f>IF(F276=0,0,H276/F276)</f>
        <v>0.16666666666666669</v>
      </c>
    </row>
    <row r="277" spans="1:9" s="440" customFormat="1" ht="15.75" x14ac:dyDescent="0.2">
      <c r="A277" s="429"/>
      <c r="B277" s="468" t="s">
        <v>287</v>
      </c>
      <c r="C277" s="439"/>
      <c r="D277" s="428"/>
      <c r="E277" s="428"/>
      <c r="F277" s="430">
        <f>SUM(F237:F276)</f>
        <v>265946.95999999996</v>
      </c>
      <c r="G277" s="484"/>
      <c r="H277" s="428">
        <v>259995.71</v>
      </c>
      <c r="I277" s="421">
        <f>IF(F277=0,0,H277/F277)</f>
        <v>0.97762241764297675</v>
      </c>
    </row>
    <row r="278" spans="1:9" ht="15.75" x14ac:dyDescent="0.2">
      <c r="A278" s="406"/>
      <c r="B278" s="472"/>
      <c r="C278" s="407"/>
      <c r="D278" s="400"/>
      <c r="E278" s="400"/>
      <c r="F278" s="401"/>
      <c r="G278" s="400">
        <v>0</v>
      </c>
      <c r="H278" s="400"/>
      <c r="I278" s="403"/>
    </row>
    <row r="279" spans="1:9" s="414" customFormat="1" ht="15.75" x14ac:dyDescent="0.2">
      <c r="A279" s="429" t="s">
        <v>823</v>
      </c>
      <c r="B279" s="468" t="s">
        <v>824</v>
      </c>
      <c r="C279" s="409">
        <f>Contrato!E62</f>
        <v>0</v>
      </c>
      <c r="D279" s="410"/>
      <c r="E279" s="410"/>
      <c r="F279" s="411">
        <f>D279*E279</f>
        <v>0</v>
      </c>
      <c r="G279" s="410">
        <v>0</v>
      </c>
      <c r="H279" s="410"/>
      <c r="I279" s="413">
        <f>IF(F279=0,0,H279/F279)</f>
        <v>0</v>
      </c>
    </row>
    <row r="280" spans="1:9" ht="45" x14ac:dyDescent="0.2">
      <c r="A280" s="435" t="s">
        <v>825</v>
      </c>
      <c r="B280" s="469" t="s">
        <v>826</v>
      </c>
      <c r="C280" s="434" t="s">
        <v>23</v>
      </c>
      <c r="D280" s="434">
        <v>13</v>
      </c>
      <c r="E280" s="434">
        <v>419.36</v>
      </c>
      <c r="F280" s="437">
        <f t="shared" ref="F280:F300" si="9">ROUND((D280*E280),2)</f>
        <v>5451.68</v>
      </c>
      <c r="G280" s="434">
        <v>13</v>
      </c>
      <c r="H280" s="434">
        <v>5451.68</v>
      </c>
      <c r="I280" s="422">
        <f>IF(F280=0,0,H280/F280)</f>
        <v>1</v>
      </c>
    </row>
    <row r="281" spans="1:9" ht="75.75" customHeight="1" x14ac:dyDescent="0.2">
      <c r="A281" s="435" t="s">
        <v>827</v>
      </c>
      <c r="B281" s="469" t="s">
        <v>828</v>
      </c>
      <c r="C281" s="434" t="s">
        <v>23</v>
      </c>
      <c r="D281" s="434">
        <v>1</v>
      </c>
      <c r="E281" s="434">
        <v>1166.67</v>
      </c>
      <c r="F281" s="437">
        <f t="shared" si="9"/>
        <v>1166.67</v>
      </c>
      <c r="G281" s="434">
        <v>1</v>
      </c>
      <c r="H281" s="434">
        <v>1166.67</v>
      </c>
      <c r="I281" s="422">
        <f>IF(F281=0,0,H281/F281)</f>
        <v>1</v>
      </c>
    </row>
    <row r="282" spans="1:9" ht="45" x14ac:dyDescent="0.2">
      <c r="A282" s="435" t="s">
        <v>829</v>
      </c>
      <c r="B282" s="469" t="s">
        <v>830</v>
      </c>
      <c r="C282" s="434" t="s">
        <v>23</v>
      </c>
      <c r="D282" s="434">
        <v>16</v>
      </c>
      <c r="E282" s="434">
        <v>1189.3499999999999</v>
      </c>
      <c r="F282" s="437">
        <f t="shared" si="9"/>
        <v>19029.599999999999</v>
      </c>
      <c r="G282" s="434">
        <v>16</v>
      </c>
      <c r="H282" s="434">
        <v>19029.599999999999</v>
      </c>
      <c r="I282" s="422">
        <f>IF(F282=0,0,H282/F282)</f>
        <v>1</v>
      </c>
    </row>
    <row r="283" spans="1:9" ht="60" x14ac:dyDescent="0.2">
      <c r="A283" s="435" t="s">
        <v>831</v>
      </c>
      <c r="B283" s="469" t="s">
        <v>832</v>
      </c>
      <c r="C283" s="434" t="s">
        <v>23</v>
      </c>
      <c r="D283" s="434">
        <v>1</v>
      </c>
      <c r="E283" s="434">
        <v>2637.65</v>
      </c>
      <c r="F283" s="437">
        <f t="shared" si="9"/>
        <v>2637.65</v>
      </c>
      <c r="G283" s="434">
        <v>1</v>
      </c>
      <c r="H283" s="434">
        <v>2637.65</v>
      </c>
      <c r="I283" s="422">
        <f>IF(F283=0,0,H283/F283)</f>
        <v>1</v>
      </c>
    </row>
    <row r="284" spans="1:9" ht="45" x14ac:dyDescent="0.2">
      <c r="A284" s="435" t="s">
        <v>833</v>
      </c>
      <c r="B284" s="469" t="s">
        <v>834</v>
      </c>
      <c r="C284" s="434" t="s">
        <v>23</v>
      </c>
      <c r="D284" s="434">
        <v>12</v>
      </c>
      <c r="E284" s="434">
        <v>125.8</v>
      </c>
      <c r="F284" s="437">
        <f t="shared" si="9"/>
        <v>1509.6</v>
      </c>
      <c r="G284" s="434">
        <v>12</v>
      </c>
      <c r="H284" s="434">
        <v>1509.6</v>
      </c>
      <c r="I284" s="422">
        <f>IF(F284=0,0,H284/F284)</f>
        <v>1</v>
      </c>
    </row>
    <row r="285" spans="1:9" ht="15.75" x14ac:dyDescent="0.2">
      <c r="A285" s="435" t="s">
        <v>835</v>
      </c>
      <c r="B285" s="469" t="s">
        <v>836</v>
      </c>
      <c r="C285" s="434" t="s">
        <v>23</v>
      </c>
      <c r="D285" s="434">
        <v>12</v>
      </c>
      <c r="E285" s="434">
        <v>210.76</v>
      </c>
      <c r="F285" s="437">
        <f t="shared" si="9"/>
        <v>2529.12</v>
      </c>
      <c r="G285" s="434">
        <v>12</v>
      </c>
      <c r="H285" s="434">
        <v>2529.12</v>
      </c>
      <c r="I285" s="422">
        <f>IF(F285=0,0,H285/F285)</f>
        <v>1</v>
      </c>
    </row>
    <row r="286" spans="1:9" ht="30" x14ac:dyDescent="0.2">
      <c r="A286" s="435" t="s">
        <v>837</v>
      </c>
      <c r="B286" s="469" t="s">
        <v>838</v>
      </c>
      <c r="C286" s="434" t="s">
        <v>338</v>
      </c>
      <c r="D286" s="434">
        <v>14</v>
      </c>
      <c r="E286" s="434">
        <v>45.75</v>
      </c>
      <c r="F286" s="437">
        <f t="shared" si="9"/>
        <v>640.5</v>
      </c>
      <c r="G286" s="434">
        <v>14</v>
      </c>
      <c r="H286" s="434">
        <v>640.5</v>
      </c>
      <c r="I286" s="422">
        <f>IF(F286=0,0,H286/F286)</f>
        <v>1</v>
      </c>
    </row>
    <row r="287" spans="1:9" ht="30" x14ac:dyDescent="0.2">
      <c r="A287" s="435" t="s">
        <v>839</v>
      </c>
      <c r="B287" s="469" t="s">
        <v>840</v>
      </c>
      <c r="C287" s="434" t="s">
        <v>338</v>
      </c>
      <c r="D287" s="434">
        <v>3</v>
      </c>
      <c r="E287" s="434">
        <v>44.83</v>
      </c>
      <c r="F287" s="437">
        <f t="shared" si="9"/>
        <v>134.49</v>
      </c>
      <c r="G287" s="434">
        <v>3</v>
      </c>
      <c r="H287" s="434">
        <v>134.49</v>
      </c>
      <c r="I287" s="422">
        <f>IF(F287=0,0,H287/F287)</f>
        <v>1</v>
      </c>
    </row>
    <row r="288" spans="1:9" ht="60" x14ac:dyDescent="0.2">
      <c r="A288" s="435" t="s">
        <v>841</v>
      </c>
      <c r="B288" s="469" t="s">
        <v>842</v>
      </c>
      <c r="C288" s="434" t="s">
        <v>35</v>
      </c>
      <c r="D288" s="434">
        <v>10.45</v>
      </c>
      <c r="E288" s="434">
        <v>889.82</v>
      </c>
      <c r="F288" s="437">
        <f t="shared" si="9"/>
        <v>9298.6200000000008</v>
      </c>
      <c r="G288" s="434">
        <v>10.45</v>
      </c>
      <c r="H288" s="434">
        <v>9298.6190000000006</v>
      </c>
      <c r="I288" s="422">
        <f>H288/F288</f>
        <v>0.99999989245716026</v>
      </c>
    </row>
    <row r="289" spans="1:9" ht="60" x14ac:dyDescent="0.2">
      <c r="A289" s="435" t="s">
        <v>843</v>
      </c>
      <c r="B289" s="469" t="s">
        <v>844</v>
      </c>
      <c r="C289" s="434" t="s">
        <v>26</v>
      </c>
      <c r="D289" s="434">
        <v>31.73</v>
      </c>
      <c r="E289" s="434">
        <v>118.69</v>
      </c>
      <c r="F289" s="437">
        <f t="shared" si="9"/>
        <v>3766.03</v>
      </c>
      <c r="G289" s="434">
        <v>31.73</v>
      </c>
      <c r="H289" s="434">
        <v>3766.0337</v>
      </c>
      <c r="I289" s="422">
        <f>H289/F289</f>
        <v>1.0000009824669478</v>
      </c>
    </row>
    <row r="290" spans="1:9" ht="30" x14ac:dyDescent="0.2">
      <c r="A290" s="435" t="s">
        <v>845</v>
      </c>
      <c r="B290" s="469" t="s">
        <v>846</v>
      </c>
      <c r="C290" s="434" t="s">
        <v>23</v>
      </c>
      <c r="D290" s="434">
        <v>1</v>
      </c>
      <c r="E290" s="434">
        <v>163.38999999999999</v>
      </c>
      <c r="F290" s="437">
        <f t="shared" si="9"/>
        <v>163.38999999999999</v>
      </c>
      <c r="G290" s="434">
        <v>1</v>
      </c>
      <c r="H290" s="434">
        <v>163.38999999999999</v>
      </c>
      <c r="I290" s="422">
        <f>H290/F290</f>
        <v>1</v>
      </c>
    </row>
    <row r="291" spans="1:9" ht="30" x14ac:dyDescent="0.2">
      <c r="A291" s="435" t="s">
        <v>847</v>
      </c>
      <c r="B291" s="469" t="s">
        <v>848</v>
      </c>
      <c r="C291" s="434" t="s">
        <v>23</v>
      </c>
      <c r="D291" s="434">
        <v>3</v>
      </c>
      <c r="E291" s="434">
        <v>418.85</v>
      </c>
      <c r="F291" s="437">
        <f t="shared" si="9"/>
        <v>1256.55</v>
      </c>
      <c r="G291" s="434">
        <v>3</v>
      </c>
      <c r="H291" s="434">
        <v>1256.5500000000002</v>
      </c>
      <c r="I291" s="422">
        <f>H291/F291</f>
        <v>1.0000000000000002</v>
      </c>
    </row>
    <row r="292" spans="1:9" ht="60" x14ac:dyDescent="0.2">
      <c r="A292" s="435" t="s">
        <v>849</v>
      </c>
      <c r="B292" s="469" t="s">
        <v>850</v>
      </c>
      <c r="C292" s="434" t="s">
        <v>23</v>
      </c>
      <c r="D292" s="434">
        <v>12</v>
      </c>
      <c r="E292" s="434">
        <v>655.23</v>
      </c>
      <c r="F292" s="437">
        <f t="shared" si="9"/>
        <v>7862.76</v>
      </c>
      <c r="G292" s="434">
        <v>12</v>
      </c>
      <c r="H292" s="434">
        <v>7862.76</v>
      </c>
      <c r="I292" s="422">
        <f>H292/F292</f>
        <v>1</v>
      </c>
    </row>
    <row r="293" spans="1:9" ht="30" x14ac:dyDescent="0.2">
      <c r="A293" s="435" t="s">
        <v>851</v>
      </c>
      <c r="B293" s="469" t="s">
        <v>852</v>
      </c>
      <c r="C293" s="434" t="s">
        <v>23</v>
      </c>
      <c r="D293" s="434">
        <v>3</v>
      </c>
      <c r="E293" s="434">
        <v>139.1</v>
      </c>
      <c r="F293" s="437">
        <f t="shared" si="9"/>
        <v>417.3</v>
      </c>
      <c r="G293" s="434">
        <v>3</v>
      </c>
      <c r="H293" s="434">
        <v>417.29999999999995</v>
      </c>
      <c r="I293" s="422">
        <f>H293/F293</f>
        <v>0.99999999999999989</v>
      </c>
    </row>
    <row r="294" spans="1:9" ht="30" x14ac:dyDescent="0.2">
      <c r="A294" s="435" t="s">
        <v>853</v>
      </c>
      <c r="B294" s="469" t="s">
        <v>854</v>
      </c>
      <c r="C294" s="434" t="s">
        <v>23</v>
      </c>
      <c r="D294" s="434">
        <v>15</v>
      </c>
      <c r="E294" s="434">
        <v>279.44</v>
      </c>
      <c r="F294" s="437">
        <f t="shared" si="9"/>
        <v>4191.6000000000004</v>
      </c>
      <c r="G294" s="434">
        <v>15</v>
      </c>
      <c r="H294" s="434">
        <v>4191.6000000000004</v>
      </c>
      <c r="I294" s="422">
        <f>H294/F294</f>
        <v>1</v>
      </c>
    </row>
    <row r="295" spans="1:9" ht="59.25" customHeight="1" x14ac:dyDescent="0.2">
      <c r="A295" s="435" t="s">
        <v>855</v>
      </c>
      <c r="B295" s="469" t="s">
        <v>856</v>
      </c>
      <c r="C295" s="434" t="s">
        <v>23</v>
      </c>
      <c r="D295" s="434">
        <v>1</v>
      </c>
      <c r="E295" s="434">
        <v>2031.37</v>
      </c>
      <c r="F295" s="437">
        <f t="shared" si="9"/>
        <v>2031.37</v>
      </c>
      <c r="G295" s="434">
        <v>1</v>
      </c>
      <c r="H295" s="434">
        <v>2031.37</v>
      </c>
      <c r="I295" s="422">
        <f>H295/F295</f>
        <v>1</v>
      </c>
    </row>
    <row r="296" spans="1:9" ht="30" x14ac:dyDescent="0.2">
      <c r="A296" s="435" t="s">
        <v>857</v>
      </c>
      <c r="B296" s="469" t="s">
        <v>858</v>
      </c>
      <c r="C296" s="434" t="s">
        <v>23</v>
      </c>
      <c r="D296" s="434">
        <v>14</v>
      </c>
      <c r="E296" s="434">
        <v>366.5</v>
      </c>
      <c r="F296" s="437">
        <f t="shared" si="9"/>
        <v>5131</v>
      </c>
      <c r="G296" s="434">
        <v>14</v>
      </c>
      <c r="H296" s="434">
        <v>5131</v>
      </c>
      <c r="I296" s="422">
        <f>H296/F296</f>
        <v>1</v>
      </c>
    </row>
    <row r="297" spans="1:9" ht="30" x14ac:dyDescent="0.2">
      <c r="A297" s="435" t="s">
        <v>859</v>
      </c>
      <c r="B297" s="469" t="s">
        <v>860</v>
      </c>
      <c r="C297" s="434" t="s">
        <v>23</v>
      </c>
      <c r="D297" s="434">
        <v>5</v>
      </c>
      <c r="E297" s="434">
        <v>89.38</v>
      </c>
      <c r="F297" s="437">
        <f t="shared" si="9"/>
        <v>446.9</v>
      </c>
      <c r="G297" s="434">
        <v>5</v>
      </c>
      <c r="H297" s="434">
        <v>446.9</v>
      </c>
      <c r="I297" s="422">
        <f>H297/F297</f>
        <v>1</v>
      </c>
    </row>
    <row r="298" spans="1:9" ht="45" x14ac:dyDescent="0.2">
      <c r="A298" s="435" t="s">
        <v>861</v>
      </c>
      <c r="B298" s="469" t="s">
        <v>862</v>
      </c>
      <c r="C298" s="434" t="s">
        <v>23</v>
      </c>
      <c r="D298" s="434">
        <v>3</v>
      </c>
      <c r="E298" s="434">
        <v>603.26</v>
      </c>
      <c r="F298" s="437">
        <f t="shared" si="9"/>
        <v>1809.78</v>
      </c>
      <c r="G298" s="434">
        <v>3</v>
      </c>
      <c r="H298" s="434">
        <v>1809.78</v>
      </c>
      <c r="I298" s="422">
        <f>H298/F298</f>
        <v>1</v>
      </c>
    </row>
    <row r="299" spans="1:9" ht="30" x14ac:dyDescent="0.2">
      <c r="A299" s="435" t="s">
        <v>863</v>
      </c>
      <c r="B299" s="469" t="s">
        <v>864</v>
      </c>
      <c r="C299" s="434" t="s">
        <v>23</v>
      </c>
      <c r="D299" s="434">
        <v>3</v>
      </c>
      <c r="E299" s="434">
        <v>223.1</v>
      </c>
      <c r="F299" s="437">
        <f t="shared" si="9"/>
        <v>669.3</v>
      </c>
      <c r="G299" s="434">
        <v>3</v>
      </c>
      <c r="H299" s="434">
        <v>669.3</v>
      </c>
      <c r="I299" s="422">
        <f>H299/F299</f>
        <v>1</v>
      </c>
    </row>
    <row r="300" spans="1:9" ht="30" x14ac:dyDescent="0.2">
      <c r="A300" s="435" t="s">
        <v>865</v>
      </c>
      <c r="B300" s="469" t="s">
        <v>866</v>
      </c>
      <c r="C300" s="434" t="s">
        <v>23</v>
      </c>
      <c r="D300" s="434">
        <v>3</v>
      </c>
      <c r="E300" s="434">
        <v>156.56</v>
      </c>
      <c r="F300" s="437">
        <f t="shared" si="9"/>
        <v>469.68</v>
      </c>
      <c r="G300" s="434">
        <v>3</v>
      </c>
      <c r="H300" s="434">
        <v>469.68</v>
      </c>
      <c r="I300" s="422">
        <f>H300/F300</f>
        <v>1</v>
      </c>
    </row>
    <row r="301" spans="1:9" s="440" customFormat="1" ht="15.75" x14ac:dyDescent="0.2">
      <c r="A301" s="429"/>
      <c r="B301" s="468" t="s">
        <v>288</v>
      </c>
      <c r="C301" s="439"/>
      <c r="D301" s="428"/>
      <c r="E301" s="428"/>
      <c r="F301" s="430">
        <f>SUM(F280:F300)</f>
        <v>70613.589999999982</v>
      </c>
      <c r="G301" s="428">
        <v>0</v>
      </c>
      <c r="H301" s="428">
        <v>70613.592699999994</v>
      </c>
      <c r="I301" s="421">
        <f>IF(F301=0,0,H301/F301)</f>
        <v>1.0000000382362659</v>
      </c>
    </row>
    <row r="302" spans="1:9" ht="15.75" x14ac:dyDescent="0.2">
      <c r="A302" s="406"/>
      <c r="B302" s="472"/>
      <c r="C302" s="407"/>
      <c r="D302" s="400"/>
      <c r="E302" s="400"/>
      <c r="F302" s="401"/>
      <c r="G302" s="400">
        <v>0</v>
      </c>
      <c r="H302" s="400"/>
      <c r="I302" s="403"/>
    </row>
    <row r="303" spans="1:9" s="414" customFormat="1" ht="15.75" x14ac:dyDescent="0.2">
      <c r="A303" s="429">
        <v>15</v>
      </c>
      <c r="B303" s="468" t="s">
        <v>867</v>
      </c>
      <c r="C303" s="409">
        <f>Contrato!E66</f>
        <v>0</v>
      </c>
      <c r="D303" s="410"/>
      <c r="E303" s="410"/>
      <c r="F303" s="411">
        <f>D303*E303</f>
        <v>0</v>
      </c>
      <c r="G303" s="410">
        <v>0</v>
      </c>
      <c r="H303" s="410"/>
      <c r="I303" s="413">
        <f>IF(F303=0,0,H303/F303)</f>
        <v>0</v>
      </c>
    </row>
    <row r="304" spans="1:9" ht="30" x14ac:dyDescent="0.2">
      <c r="A304" s="435" t="s">
        <v>868</v>
      </c>
      <c r="B304" s="469" t="s">
        <v>869</v>
      </c>
      <c r="C304" s="434" t="s">
        <v>23</v>
      </c>
      <c r="D304" s="434">
        <v>19</v>
      </c>
      <c r="E304" s="434">
        <v>47.42</v>
      </c>
      <c r="F304" s="437">
        <f t="shared" ref="F304:F309" si="10">ROUND((D304*E304),2)</f>
        <v>900.98</v>
      </c>
      <c r="G304" s="434">
        <v>19</v>
      </c>
      <c r="H304" s="434">
        <v>900.98</v>
      </c>
      <c r="I304" s="422">
        <f>IF(F304=0,0,H304/F304)</f>
        <v>1</v>
      </c>
    </row>
    <row r="305" spans="1:9" ht="30" x14ac:dyDescent="0.2">
      <c r="A305" s="435" t="s">
        <v>870</v>
      </c>
      <c r="B305" s="469" t="s">
        <v>871</v>
      </c>
      <c r="C305" s="434" t="s">
        <v>23</v>
      </c>
      <c r="D305" s="434">
        <v>13</v>
      </c>
      <c r="E305" s="434">
        <v>55.73</v>
      </c>
      <c r="F305" s="437">
        <f t="shared" si="10"/>
        <v>724.49</v>
      </c>
      <c r="G305" s="434">
        <v>13</v>
      </c>
      <c r="H305" s="434">
        <v>724.49</v>
      </c>
      <c r="I305" s="422">
        <f>IF(F305=0,0,H305/F305)</f>
        <v>1</v>
      </c>
    </row>
    <row r="306" spans="1:9" ht="45" x14ac:dyDescent="0.2">
      <c r="A306" s="435" t="s">
        <v>872</v>
      </c>
      <c r="B306" s="469" t="s">
        <v>873</v>
      </c>
      <c r="C306" s="434" t="s">
        <v>23</v>
      </c>
      <c r="D306" s="434">
        <v>15</v>
      </c>
      <c r="E306" s="434">
        <v>77.05</v>
      </c>
      <c r="F306" s="437">
        <f t="shared" si="10"/>
        <v>1155.75</v>
      </c>
      <c r="G306" s="434">
        <v>15</v>
      </c>
      <c r="H306" s="434">
        <v>1155.75</v>
      </c>
      <c r="I306" s="422">
        <f>IF(F306=0,0,H306/F306)</f>
        <v>1</v>
      </c>
    </row>
    <row r="307" spans="1:9" ht="63" customHeight="1" x14ac:dyDescent="0.2">
      <c r="A307" s="435" t="s">
        <v>874</v>
      </c>
      <c r="B307" s="469" t="s">
        <v>875</v>
      </c>
      <c r="C307" s="434" t="s">
        <v>23</v>
      </c>
      <c r="D307" s="434">
        <v>1</v>
      </c>
      <c r="E307" s="434">
        <v>352.32</v>
      </c>
      <c r="F307" s="437">
        <f t="shared" si="10"/>
        <v>352.32</v>
      </c>
      <c r="G307" s="434">
        <v>0</v>
      </c>
      <c r="H307" s="434">
        <v>0</v>
      </c>
      <c r="I307" s="422">
        <f>IF(F307=0,0,H307/F307)</f>
        <v>0</v>
      </c>
    </row>
    <row r="308" spans="1:9" ht="15.75" x14ac:dyDescent="0.2">
      <c r="A308" s="435" t="s">
        <v>876</v>
      </c>
      <c r="B308" s="469" t="s">
        <v>877</v>
      </c>
      <c r="C308" s="434" t="s">
        <v>23</v>
      </c>
      <c r="D308" s="434">
        <v>3</v>
      </c>
      <c r="E308" s="434">
        <v>129.16999999999999</v>
      </c>
      <c r="F308" s="437">
        <f t="shared" si="10"/>
        <v>387.51</v>
      </c>
      <c r="G308" s="434">
        <v>3</v>
      </c>
      <c r="H308" s="434">
        <v>387.51</v>
      </c>
      <c r="I308" s="422">
        <f>IF(F308=0,0,H308/F308)</f>
        <v>1</v>
      </c>
    </row>
    <row r="309" spans="1:9" ht="60" x14ac:dyDescent="0.2">
      <c r="A309" s="435" t="s">
        <v>878</v>
      </c>
      <c r="B309" s="469" t="s">
        <v>879</v>
      </c>
      <c r="C309" s="434" t="s">
        <v>23</v>
      </c>
      <c r="D309" s="434">
        <v>147</v>
      </c>
      <c r="E309" s="434">
        <v>333.7</v>
      </c>
      <c r="F309" s="437">
        <f t="shared" si="10"/>
        <v>49053.9</v>
      </c>
      <c r="G309" s="434">
        <v>147</v>
      </c>
      <c r="H309" s="434">
        <v>49053.9</v>
      </c>
      <c r="I309" s="422">
        <f>H309/F309</f>
        <v>1</v>
      </c>
    </row>
    <row r="310" spans="1:9" s="440" customFormat="1" ht="15.75" x14ac:dyDescent="0.2">
      <c r="A310" s="429"/>
      <c r="B310" s="468" t="s">
        <v>289</v>
      </c>
      <c r="C310" s="439"/>
      <c r="D310" s="428"/>
      <c r="E310" s="428"/>
      <c r="F310" s="430">
        <f>SUM(F304:F309)</f>
        <v>52574.950000000004</v>
      </c>
      <c r="G310" s="428">
        <v>0</v>
      </c>
      <c r="H310" s="428">
        <v>52222.630000000005</v>
      </c>
      <c r="I310" s="421">
        <f>IF(F310=0,0,H310/F310)</f>
        <v>0.99329870974675205</v>
      </c>
    </row>
    <row r="311" spans="1:9" ht="15.75" x14ac:dyDescent="0.2">
      <c r="A311" s="406"/>
      <c r="B311" s="472"/>
      <c r="C311" s="407"/>
      <c r="D311" s="400"/>
      <c r="E311" s="400"/>
      <c r="F311" s="401"/>
      <c r="G311" s="400">
        <v>0</v>
      </c>
      <c r="H311" s="400"/>
      <c r="I311" s="403"/>
    </row>
    <row r="312" spans="1:9" s="414" customFormat="1" ht="15.75" x14ac:dyDescent="0.2">
      <c r="A312" s="429" t="s">
        <v>880</v>
      </c>
      <c r="B312" s="468" t="s">
        <v>881</v>
      </c>
      <c r="C312" s="409">
        <f>Contrato!E70</f>
        <v>0</v>
      </c>
      <c r="D312" s="410"/>
      <c r="E312" s="410"/>
      <c r="F312" s="411"/>
      <c r="G312" s="410">
        <v>0</v>
      </c>
      <c r="H312" s="410"/>
      <c r="I312" s="413">
        <f>IF(F312=0,0,H312/F312)</f>
        <v>0</v>
      </c>
    </row>
    <row r="313" spans="1:9" ht="30" x14ac:dyDescent="0.2">
      <c r="A313" s="435" t="s">
        <v>882</v>
      </c>
      <c r="B313" s="469" t="s">
        <v>883</v>
      </c>
      <c r="C313" s="434" t="s">
        <v>35</v>
      </c>
      <c r="D313" s="434">
        <v>1289.9431</v>
      </c>
      <c r="E313" s="434">
        <v>19.66</v>
      </c>
      <c r="F313" s="437">
        <f>D313*E313</f>
        <v>25360.281346</v>
      </c>
      <c r="G313" s="434">
        <v>1289.9431</v>
      </c>
      <c r="H313" s="434">
        <v>25360.281346</v>
      </c>
      <c r="I313" s="422">
        <f>IF(F313=0,0,H313/F313)</f>
        <v>1</v>
      </c>
    </row>
    <row r="314" spans="1:9" ht="45" x14ac:dyDescent="0.2">
      <c r="A314" s="435" t="s">
        <v>884</v>
      </c>
      <c r="B314" s="469" t="s">
        <v>885</v>
      </c>
      <c r="C314" s="434" t="s">
        <v>35</v>
      </c>
      <c r="D314" s="434">
        <v>1289.9431</v>
      </c>
      <c r="E314" s="434">
        <v>26.16</v>
      </c>
      <c r="F314" s="437">
        <f>D314*E314</f>
        <v>33744.911496000001</v>
      </c>
      <c r="G314" s="434">
        <v>1289.9426000000001</v>
      </c>
      <c r="H314" s="434">
        <v>33744.898416000004</v>
      </c>
      <c r="I314" s="422">
        <f>IF(F314=0,0,H314/F314)</f>
        <v>0.99999961238600377</v>
      </c>
    </row>
    <row r="315" spans="1:9" ht="45" x14ac:dyDescent="0.2">
      <c r="A315" s="435" t="s">
        <v>886</v>
      </c>
      <c r="B315" s="469" t="s">
        <v>887</v>
      </c>
      <c r="C315" s="434" t="s">
        <v>35</v>
      </c>
      <c r="D315" s="434">
        <v>170</v>
      </c>
      <c r="E315" s="434">
        <v>36.72</v>
      </c>
      <c r="F315" s="437">
        <f>D315*E315</f>
        <v>6242.4</v>
      </c>
      <c r="G315" s="434">
        <v>170</v>
      </c>
      <c r="H315" s="434">
        <v>6242.4</v>
      </c>
      <c r="I315" s="422">
        <f>IF(F315=0,0,H315/F315)</f>
        <v>1</v>
      </c>
    </row>
    <row r="316" spans="1:9" s="440" customFormat="1" ht="15.75" x14ac:dyDescent="0.2">
      <c r="A316" s="429"/>
      <c r="B316" s="468" t="s">
        <v>290</v>
      </c>
      <c r="C316" s="439"/>
      <c r="D316" s="428"/>
      <c r="E316" s="428"/>
      <c r="F316" s="430">
        <f>SUM(F313:F315)</f>
        <v>65347.592842000005</v>
      </c>
      <c r="G316" s="428">
        <v>0</v>
      </c>
      <c r="H316" s="428">
        <v>65347.579762000001</v>
      </c>
      <c r="I316" s="421">
        <f>IF(F316=0,0,H316/F316)</f>
        <v>0.99999979983960485</v>
      </c>
    </row>
    <row r="317" spans="1:9" ht="15.75" x14ac:dyDescent="0.2">
      <c r="A317" s="406"/>
      <c r="B317" s="472"/>
      <c r="C317" s="407"/>
      <c r="D317" s="400"/>
      <c r="E317" s="400"/>
      <c r="F317" s="401"/>
      <c r="G317" s="400"/>
      <c r="H317" s="416"/>
      <c r="I317" s="403"/>
    </row>
    <row r="318" spans="1:9" s="414" customFormat="1" ht="15.75" x14ac:dyDescent="0.2">
      <c r="A318" s="429" t="s">
        <v>888</v>
      </c>
      <c r="B318" s="468" t="s">
        <v>889</v>
      </c>
      <c r="C318" s="409"/>
      <c r="D318" s="410"/>
      <c r="E318" s="410"/>
      <c r="F318" s="411"/>
      <c r="G318" s="410"/>
      <c r="H318" s="410"/>
      <c r="I318" s="413"/>
    </row>
    <row r="319" spans="1:9" ht="25.5" customHeight="1" x14ac:dyDescent="0.2">
      <c r="A319" s="435" t="s">
        <v>345</v>
      </c>
      <c r="B319" s="469" t="s">
        <v>346</v>
      </c>
      <c r="C319" s="434" t="s">
        <v>35</v>
      </c>
      <c r="D319" s="434">
        <v>775</v>
      </c>
      <c r="E319" s="434">
        <v>12.31</v>
      </c>
      <c r="F319" s="437">
        <f>ROUND((D319*E319),2)</f>
        <v>9540.25</v>
      </c>
      <c r="G319" s="434">
        <v>775</v>
      </c>
      <c r="H319" s="434">
        <v>9540.25</v>
      </c>
      <c r="I319" s="422">
        <f>IF(F319=0,0,H319/F319)</f>
        <v>1</v>
      </c>
    </row>
    <row r="320" spans="1:9" ht="45" x14ac:dyDescent="0.2">
      <c r="A320" s="435" t="s">
        <v>347</v>
      </c>
      <c r="B320" s="469" t="s">
        <v>348</v>
      </c>
      <c r="C320" s="434" t="s">
        <v>23</v>
      </c>
      <c r="D320" s="434">
        <v>1</v>
      </c>
      <c r="E320" s="434">
        <v>2491.7199999999998</v>
      </c>
      <c r="F320" s="437">
        <f>ROUND((D320*E320),2)</f>
        <v>2491.7199999999998</v>
      </c>
      <c r="G320" s="434">
        <v>0</v>
      </c>
      <c r="H320" s="434">
        <v>0</v>
      </c>
      <c r="I320" s="422">
        <f>IF(F320=0,0,H320/F320)</f>
        <v>0</v>
      </c>
    </row>
    <row r="321" spans="1:9" s="440" customFormat="1" ht="15.75" x14ac:dyDescent="0.2">
      <c r="A321" s="429"/>
      <c r="B321" s="468" t="s">
        <v>291</v>
      </c>
      <c r="C321" s="439"/>
      <c r="D321" s="428"/>
      <c r="E321" s="428"/>
      <c r="F321" s="430">
        <f>SUM(F318:F320)</f>
        <v>12031.97</v>
      </c>
      <c r="G321" s="428">
        <v>0</v>
      </c>
      <c r="H321" s="428">
        <v>9540.25</v>
      </c>
      <c r="I321" s="421">
        <f>IF(F321=0,0,H321/F321)</f>
        <v>0.79290839322239004</v>
      </c>
    </row>
    <row r="322" spans="1:9" ht="15.75" x14ac:dyDescent="0.2">
      <c r="A322" s="406"/>
      <c r="B322" s="472"/>
      <c r="C322" s="407"/>
      <c r="D322" s="400"/>
      <c r="E322" s="400"/>
      <c r="F322" s="401"/>
      <c r="G322" s="400">
        <v>0</v>
      </c>
      <c r="H322" s="400"/>
      <c r="I322" s="403"/>
    </row>
    <row r="323" spans="1:9" s="414" customFormat="1" ht="15.75" x14ac:dyDescent="0.2">
      <c r="A323" s="429" t="s">
        <v>349</v>
      </c>
      <c r="B323" s="468" t="s">
        <v>350</v>
      </c>
      <c r="C323" s="409">
        <v>0</v>
      </c>
      <c r="D323" s="410"/>
      <c r="E323" s="410"/>
      <c r="F323" s="411">
        <f>D323*E323</f>
        <v>0</v>
      </c>
      <c r="G323" s="410">
        <v>0</v>
      </c>
      <c r="H323" s="410"/>
      <c r="I323" s="413">
        <f>IF(F323=0,0,H323/F323)</f>
        <v>0</v>
      </c>
    </row>
    <row r="324" spans="1:9" ht="30" x14ac:dyDescent="0.2">
      <c r="A324" s="435" t="s">
        <v>351</v>
      </c>
      <c r="B324" s="469" t="s">
        <v>352</v>
      </c>
      <c r="C324" s="434" t="s">
        <v>35</v>
      </c>
      <c r="D324" s="434">
        <v>7.9</v>
      </c>
      <c r="E324" s="434">
        <v>2092.91</v>
      </c>
      <c r="F324" s="437">
        <f>ROUND((D324*E324),2)</f>
        <v>16533.990000000002</v>
      </c>
      <c r="G324" s="434">
        <v>7.9</v>
      </c>
      <c r="H324" s="434">
        <v>16533.989000000001</v>
      </c>
      <c r="I324" s="422">
        <f>IF(F324=0,0,H324/F324)</f>
        <v>0.99999993951853117</v>
      </c>
    </row>
    <row r="325" spans="1:9" ht="37.5" customHeight="1" x14ac:dyDescent="0.2">
      <c r="A325" s="435" t="s">
        <v>353</v>
      </c>
      <c r="B325" s="474" t="s">
        <v>354</v>
      </c>
      <c r="C325" s="434" t="s">
        <v>26</v>
      </c>
      <c r="D325" s="434">
        <v>7</v>
      </c>
      <c r="E325" s="434">
        <v>111.47</v>
      </c>
      <c r="F325" s="437">
        <f>ROUND((D325*E325),2)</f>
        <v>780.29</v>
      </c>
      <c r="G325" s="434">
        <v>7</v>
      </c>
      <c r="H325" s="434">
        <v>780.29</v>
      </c>
      <c r="I325" s="422">
        <f>IF(F325=0,0,H325/F325)</f>
        <v>1</v>
      </c>
    </row>
    <row r="326" spans="1:9" ht="30" x14ac:dyDescent="0.2">
      <c r="A326" s="435" t="s">
        <v>355</v>
      </c>
      <c r="B326" s="469" t="s">
        <v>356</v>
      </c>
      <c r="C326" s="434" t="s">
        <v>23</v>
      </c>
      <c r="D326" s="434">
        <v>1</v>
      </c>
      <c r="E326" s="434">
        <v>651.88</v>
      </c>
      <c r="F326" s="437">
        <f>ROUND((D326*E326),2)</f>
        <v>651.88</v>
      </c>
      <c r="G326" s="434">
        <v>1</v>
      </c>
      <c r="H326" s="434">
        <v>651.88</v>
      </c>
      <c r="I326" s="422">
        <f>IF(F326=0,0,H326/F326)</f>
        <v>1</v>
      </c>
    </row>
    <row r="327" spans="1:9" ht="15.75" x14ac:dyDescent="0.2">
      <c r="A327" s="435" t="s">
        <v>357</v>
      </c>
      <c r="B327" s="469" t="s">
        <v>358</v>
      </c>
      <c r="C327" s="434" t="s">
        <v>35</v>
      </c>
      <c r="D327" s="434">
        <v>8.8000000000000007</v>
      </c>
      <c r="E327" s="434">
        <v>183.9</v>
      </c>
      <c r="F327" s="437">
        <f>ROUND((D327*E327),2)</f>
        <v>1618.32</v>
      </c>
      <c r="G327" s="434">
        <v>8.7959999999999994</v>
      </c>
      <c r="H327" s="434">
        <v>1618.3200000000002</v>
      </c>
      <c r="I327" s="422">
        <f>IF(F327=0,0,H327/F327)</f>
        <v>1.0000000000000002</v>
      </c>
    </row>
    <row r="328" spans="1:9" ht="30" x14ac:dyDescent="0.2">
      <c r="A328" s="435" t="s">
        <v>359</v>
      </c>
      <c r="B328" s="469" t="s">
        <v>360</v>
      </c>
      <c r="C328" s="434" t="s">
        <v>26</v>
      </c>
      <c r="D328" s="434">
        <v>5</v>
      </c>
      <c r="E328" s="434">
        <v>387.31</v>
      </c>
      <c r="F328" s="437">
        <f>ROUND((D328*E328),2)</f>
        <v>1936.55</v>
      </c>
      <c r="G328" s="434">
        <v>5</v>
      </c>
      <c r="H328" s="434">
        <v>1936.55</v>
      </c>
      <c r="I328" s="422">
        <f>IF(F328=0,0,H328/F328)</f>
        <v>1</v>
      </c>
    </row>
    <row r="329" spans="1:9" s="440" customFormat="1" ht="15.75" x14ac:dyDescent="0.2">
      <c r="A329" s="429"/>
      <c r="B329" s="468" t="s">
        <v>292</v>
      </c>
      <c r="C329" s="439"/>
      <c r="D329" s="428"/>
      <c r="E329" s="428"/>
      <c r="F329" s="430">
        <f>SUM(F324:F328)</f>
        <v>21521.030000000002</v>
      </c>
      <c r="G329" s="428">
        <v>0</v>
      </c>
      <c r="H329" s="428">
        <v>21521.029000000002</v>
      </c>
      <c r="I329" s="421">
        <f>IF($F$329=0,0,H329/$F$329)</f>
        <v>0.99999995353382254</v>
      </c>
    </row>
    <row r="330" spans="1:9" s="446" customFormat="1" ht="15.75" x14ac:dyDescent="0.2">
      <c r="A330" s="441"/>
      <c r="B330" s="475"/>
      <c r="C330" s="442"/>
      <c r="D330" s="443"/>
      <c r="E330" s="443"/>
      <c r="F330" s="444"/>
      <c r="G330" s="443"/>
      <c r="H330" s="444"/>
      <c r="I330" s="445"/>
    </row>
    <row r="331" spans="1:9" s="414" customFormat="1" ht="15.75" x14ac:dyDescent="0.2">
      <c r="A331" s="451" t="s">
        <v>342</v>
      </c>
      <c r="B331" s="468" t="s">
        <v>343</v>
      </c>
      <c r="C331" s="409"/>
      <c r="D331" s="410"/>
      <c r="E331" s="410"/>
      <c r="F331" s="411"/>
      <c r="G331" s="410"/>
      <c r="H331" s="410"/>
      <c r="I331" s="413"/>
    </row>
    <row r="332" spans="1:9" s="414" customFormat="1" ht="15.75" x14ac:dyDescent="0.2">
      <c r="A332" s="429" t="s">
        <v>361</v>
      </c>
      <c r="B332" s="468" t="s">
        <v>344</v>
      </c>
      <c r="C332" s="409"/>
      <c r="D332" s="410"/>
      <c r="E332" s="410"/>
      <c r="F332" s="411">
        <f>D332*E332</f>
        <v>0</v>
      </c>
      <c r="G332" s="410">
        <v>0</v>
      </c>
      <c r="H332" s="410"/>
      <c r="I332" s="413">
        <f>IF(F332=0,0,H332/F332)</f>
        <v>0</v>
      </c>
    </row>
    <row r="333" spans="1:9" ht="15.75" x14ac:dyDescent="0.2">
      <c r="A333" s="406" t="s">
        <v>362</v>
      </c>
      <c r="B333" s="471" t="s">
        <v>363</v>
      </c>
      <c r="C333" s="407" t="s">
        <v>35</v>
      </c>
      <c r="D333" s="400">
        <v>293.40790000000004</v>
      </c>
      <c r="E333" s="400">
        <v>13.97</v>
      </c>
      <c r="F333" s="408">
        <f>D333*E333</f>
        <v>4098.9083630000005</v>
      </c>
      <c r="G333" s="434">
        <v>293.41000000000003</v>
      </c>
      <c r="H333" s="434">
        <v>4098.91</v>
      </c>
      <c r="I333" s="405">
        <f>IF(F333=0,0,H333/F333)</f>
        <v>1.0000003993746271</v>
      </c>
    </row>
    <row r="334" spans="1:9" ht="15.75" x14ac:dyDescent="0.2">
      <c r="A334" s="406" t="s">
        <v>364</v>
      </c>
      <c r="B334" s="471" t="s">
        <v>365</v>
      </c>
      <c r="C334" s="407" t="s">
        <v>35</v>
      </c>
      <c r="D334" s="400">
        <v>55</v>
      </c>
      <c r="E334" s="400">
        <v>49.9</v>
      </c>
      <c r="F334" s="408">
        <f>[4]Plan1!$H$353</f>
        <v>2744.5</v>
      </c>
      <c r="G334" s="434">
        <v>55</v>
      </c>
      <c r="H334" s="434">
        <v>2744.5</v>
      </c>
      <c r="I334" s="405">
        <f>IF(F334=0,0,H334/F334)</f>
        <v>1</v>
      </c>
    </row>
    <row r="335" spans="1:9" ht="15.75" x14ac:dyDescent="0.2">
      <c r="A335" s="406" t="s">
        <v>366</v>
      </c>
      <c r="B335" s="471" t="s">
        <v>367</v>
      </c>
      <c r="C335" s="407" t="s">
        <v>35</v>
      </c>
      <c r="D335" s="400">
        <v>244.07999999999998</v>
      </c>
      <c r="E335" s="400">
        <v>9.98</v>
      </c>
      <c r="F335" s="408" t="e">
        <f>D335*E335+#REF!</f>
        <v>#REF!</v>
      </c>
      <c r="G335" s="434">
        <v>244.07999999999998</v>
      </c>
      <c r="H335" s="434">
        <v>2435.9499999999998</v>
      </c>
      <c r="I335" s="405" t="e">
        <f>IF(F335=0,0,H335/F335)</f>
        <v>#REF!</v>
      </c>
    </row>
    <row r="336" spans="1:9" ht="15.75" x14ac:dyDescent="0.2">
      <c r="A336" s="406" t="s">
        <v>368</v>
      </c>
      <c r="B336" s="471" t="s">
        <v>369</v>
      </c>
      <c r="C336" s="407" t="s">
        <v>337</v>
      </c>
      <c r="D336" s="400">
        <v>16.322969999999998</v>
      </c>
      <c r="E336" s="400">
        <v>59.89</v>
      </c>
      <c r="F336" s="408">
        <f>D336*E336</f>
        <v>977.5826732999999</v>
      </c>
      <c r="G336" s="434">
        <v>16.31992</v>
      </c>
      <c r="H336" s="434">
        <v>977.58000879999997</v>
      </c>
      <c r="I336" s="405">
        <f>IF(F336=0,0,H336/F336)</f>
        <v>0.99999727439931918</v>
      </c>
    </row>
    <row r="337" spans="1:9" ht="15.75" x14ac:dyDescent="0.2">
      <c r="A337" s="406" t="s">
        <v>370</v>
      </c>
      <c r="B337" s="471" t="s">
        <v>371</v>
      </c>
      <c r="C337" s="407" t="s">
        <v>337</v>
      </c>
      <c r="D337" s="400">
        <v>10.5</v>
      </c>
      <c r="E337" s="400">
        <v>281.43</v>
      </c>
      <c r="F337" s="408">
        <f t="shared" ref="F337:F365" si="11">D337*E337</f>
        <v>2955.0149999999999</v>
      </c>
      <c r="G337" s="434">
        <v>10.5</v>
      </c>
      <c r="H337" s="434">
        <v>2955.0149999999999</v>
      </c>
      <c r="I337" s="405">
        <f>IF(F337=0,0,H337/F337)</f>
        <v>1</v>
      </c>
    </row>
    <row r="338" spans="1:9" ht="15.75" x14ac:dyDescent="0.2">
      <c r="A338" s="406" t="s">
        <v>372</v>
      </c>
      <c r="B338" s="471" t="s">
        <v>373</v>
      </c>
      <c r="C338" s="407" t="s">
        <v>35</v>
      </c>
      <c r="D338" s="400">
        <v>13.64</v>
      </c>
      <c r="E338" s="400">
        <v>15.96</v>
      </c>
      <c r="F338" s="408">
        <f t="shared" si="11"/>
        <v>217.69440000000003</v>
      </c>
      <c r="G338" s="434">
        <v>13.64</v>
      </c>
      <c r="H338" s="434">
        <v>217.69440000000003</v>
      </c>
      <c r="I338" s="405">
        <f>IF(F338=0,0,H338/F338)</f>
        <v>1</v>
      </c>
    </row>
    <row r="339" spans="1:9" ht="15.75" x14ac:dyDescent="0.2">
      <c r="A339" s="406" t="s">
        <v>374</v>
      </c>
      <c r="B339" s="471" t="s">
        <v>375</v>
      </c>
      <c r="C339" s="407" t="s">
        <v>35</v>
      </c>
      <c r="D339" s="400">
        <v>4.8899999999999997</v>
      </c>
      <c r="E339" s="400">
        <v>9.98</v>
      </c>
      <c r="F339" s="408">
        <f t="shared" si="11"/>
        <v>48.802199999999999</v>
      </c>
      <c r="G339" s="434">
        <v>4.8899999999999997</v>
      </c>
      <c r="H339" s="434">
        <v>48.802199999999999</v>
      </c>
      <c r="I339" s="405">
        <f>IF(F339=0,0,H339/F339)</f>
        <v>1</v>
      </c>
    </row>
    <row r="340" spans="1:9" ht="15.75" x14ac:dyDescent="0.2">
      <c r="A340" s="406" t="s">
        <v>376</v>
      </c>
      <c r="B340" s="471" t="s">
        <v>377</v>
      </c>
      <c r="C340" s="407" t="s">
        <v>23</v>
      </c>
      <c r="D340" s="400">
        <v>15</v>
      </c>
      <c r="E340" s="400">
        <v>20.65</v>
      </c>
      <c r="F340" s="408">
        <f t="shared" si="11"/>
        <v>309.75</v>
      </c>
      <c r="G340" s="434">
        <v>15</v>
      </c>
      <c r="H340" s="434">
        <v>309.75</v>
      </c>
      <c r="I340" s="405">
        <f>IF(F340=0,0,H340/F340)</f>
        <v>1</v>
      </c>
    </row>
    <row r="341" spans="1:9" ht="15.75" x14ac:dyDescent="0.2">
      <c r="A341" s="406" t="s">
        <v>378</v>
      </c>
      <c r="B341" s="476" t="s">
        <v>379</v>
      </c>
      <c r="C341" s="407" t="s">
        <v>35</v>
      </c>
      <c r="D341" s="400">
        <v>0.95</v>
      </c>
      <c r="E341" s="400">
        <v>24.79</v>
      </c>
      <c r="F341" s="408">
        <f t="shared" si="11"/>
        <v>23.5505</v>
      </c>
      <c r="G341" s="434">
        <v>0.95</v>
      </c>
      <c r="H341" s="434">
        <v>23.5505</v>
      </c>
      <c r="I341" s="405">
        <f>IF(F341=0,0,H341/F341)</f>
        <v>1</v>
      </c>
    </row>
    <row r="342" spans="1:9" ht="15.75" x14ac:dyDescent="0.2">
      <c r="A342" s="406" t="s">
        <v>380</v>
      </c>
      <c r="B342" s="476" t="s">
        <v>381</v>
      </c>
      <c r="C342" s="407" t="s">
        <v>35</v>
      </c>
      <c r="D342" s="400">
        <v>158.80000000000001</v>
      </c>
      <c r="E342" s="400">
        <v>38.58</v>
      </c>
      <c r="F342" s="408">
        <f t="shared" si="11"/>
        <v>6126.5039999999999</v>
      </c>
      <c r="G342" s="434">
        <v>158.80000000000001</v>
      </c>
      <c r="H342" s="434">
        <v>6126.5039999999999</v>
      </c>
      <c r="I342" s="405">
        <f>IF(F342=0,0,H342/F342)</f>
        <v>1</v>
      </c>
    </row>
    <row r="343" spans="1:9" ht="30" x14ac:dyDescent="0.2">
      <c r="A343" s="406" t="s">
        <v>382</v>
      </c>
      <c r="B343" s="476" t="s">
        <v>383</v>
      </c>
      <c r="C343" s="407" t="s">
        <v>23</v>
      </c>
      <c r="D343" s="400">
        <v>108</v>
      </c>
      <c r="E343" s="400">
        <v>10.93</v>
      </c>
      <c r="F343" s="408">
        <f t="shared" si="11"/>
        <v>1180.44</v>
      </c>
      <c r="G343" s="434">
        <v>108</v>
      </c>
      <c r="H343" s="434">
        <v>1180.44</v>
      </c>
      <c r="I343" s="405">
        <f>IF(F343=0,0,H343/F343)</f>
        <v>1</v>
      </c>
    </row>
    <row r="344" spans="1:9" ht="15.75" x14ac:dyDescent="0.2">
      <c r="A344" s="406" t="s">
        <v>384</v>
      </c>
      <c r="B344" s="476" t="s">
        <v>385</v>
      </c>
      <c r="C344" s="407" t="s">
        <v>26</v>
      </c>
      <c r="D344" s="400">
        <v>102</v>
      </c>
      <c r="E344" s="400">
        <v>2.3199999999999998</v>
      </c>
      <c r="F344" s="408">
        <f t="shared" si="11"/>
        <v>236.64</v>
      </c>
      <c r="G344" s="434">
        <v>102</v>
      </c>
      <c r="H344" s="434">
        <v>236.64</v>
      </c>
      <c r="I344" s="405">
        <f>IF(F344=0,0,H344/F344)</f>
        <v>1</v>
      </c>
    </row>
    <row r="345" spans="1:9" ht="15.75" x14ac:dyDescent="0.2">
      <c r="A345" s="406" t="s">
        <v>386</v>
      </c>
      <c r="B345" s="476" t="s">
        <v>387</v>
      </c>
      <c r="C345" s="407" t="s">
        <v>35</v>
      </c>
      <c r="D345" s="400">
        <v>385</v>
      </c>
      <c r="E345" s="400">
        <v>1.75</v>
      </c>
      <c r="F345" s="408">
        <f t="shared" si="11"/>
        <v>673.75</v>
      </c>
      <c r="G345" s="434">
        <v>385</v>
      </c>
      <c r="H345" s="434">
        <v>673.75</v>
      </c>
      <c r="I345" s="405">
        <f>IF(F345=0,0,H345/F345)</f>
        <v>1</v>
      </c>
    </row>
    <row r="346" spans="1:9" ht="15.75" x14ac:dyDescent="0.2">
      <c r="A346" s="406" t="s">
        <v>388</v>
      </c>
      <c r="B346" s="476" t="s">
        <v>389</v>
      </c>
      <c r="C346" s="407" t="s">
        <v>23</v>
      </c>
      <c r="D346" s="400">
        <v>5</v>
      </c>
      <c r="E346" s="400">
        <v>14.83</v>
      </c>
      <c r="F346" s="408">
        <f t="shared" si="11"/>
        <v>74.150000000000006</v>
      </c>
      <c r="G346" s="434">
        <v>5</v>
      </c>
      <c r="H346" s="434">
        <v>74.150000000000006</v>
      </c>
      <c r="I346" s="405">
        <f>IF(F346=0,0,H346/F346)</f>
        <v>1</v>
      </c>
    </row>
    <row r="347" spans="1:9" ht="15.75" x14ac:dyDescent="0.2">
      <c r="A347" s="406" t="s">
        <v>390</v>
      </c>
      <c r="B347" s="471" t="s">
        <v>391</v>
      </c>
      <c r="C347" s="407" t="s">
        <v>23</v>
      </c>
      <c r="D347" s="400">
        <v>1</v>
      </c>
      <c r="E347" s="400">
        <v>40.25</v>
      </c>
      <c r="F347" s="408">
        <f t="shared" si="11"/>
        <v>40.25</v>
      </c>
      <c r="G347" s="434">
        <v>1</v>
      </c>
      <c r="H347" s="434">
        <v>40.25</v>
      </c>
      <c r="I347" s="405">
        <f>IF(F347=0,0,H347/F347)</f>
        <v>1</v>
      </c>
    </row>
    <row r="348" spans="1:9" ht="15.75" x14ac:dyDescent="0.2">
      <c r="A348" s="406" t="s">
        <v>392</v>
      </c>
      <c r="B348" s="476" t="s">
        <v>393</v>
      </c>
      <c r="C348" s="407" t="s">
        <v>26</v>
      </c>
      <c r="D348" s="400">
        <v>51.9</v>
      </c>
      <c r="E348" s="400">
        <v>8.1199999999999992</v>
      </c>
      <c r="F348" s="408">
        <f t="shared" si="11"/>
        <v>421.42799999999994</v>
      </c>
      <c r="G348" s="434">
        <v>51.9</v>
      </c>
      <c r="H348" s="434">
        <v>421.42799999999994</v>
      </c>
      <c r="I348" s="405">
        <f>IF(F348=0,0,H348/F348)</f>
        <v>1</v>
      </c>
    </row>
    <row r="349" spans="1:9" ht="30" x14ac:dyDescent="0.2">
      <c r="A349" s="406" t="s">
        <v>394</v>
      </c>
      <c r="B349" s="476" t="s">
        <v>395</v>
      </c>
      <c r="C349" s="407" t="s">
        <v>35</v>
      </c>
      <c r="D349" s="400">
        <v>3</v>
      </c>
      <c r="E349" s="400">
        <v>10.69</v>
      </c>
      <c r="F349" s="408">
        <f t="shared" si="11"/>
        <v>32.07</v>
      </c>
      <c r="G349" s="434">
        <v>3</v>
      </c>
      <c r="H349" s="434">
        <v>32.07</v>
      </c>
      <c r="I349" s="405">
        <f>IF(F349=0,0,H349/F349)</f>
        <v>1</v>
      </c>
    </row>
    <row r="350" spans="1:9" ht="15.75" x14ac:dyDescent="0.2">
      <c r="A350" s="406" t="s">
        <v>396</v>
      </c>
      <c r="B350" s="476" t="s">
        <v>397</v>
      </c>
      <c r="C350" s="407" t="s">
        <v>26</v>
      </c>
      <c r="D350" s="400">
        <v>24</v>
      </c>
      <c r="E350" s="400">
        <v>7.12</v>
      </c>
      <c r="F350" s="408">
        <f t="shared" si="11"/>
        <v>170.88</v>
      </c>
      <c r="G350" s="434">
        <v>24</v>
      </c>
      <c r="H350" s="434">
        <v>170.88</v>
      </c>
      <c r="I350" s="405">
        <f>IF(F350=0,0,H350/F350)</f>
        <v>1</v>
      </c>
    </row>
    <row r="351" spans="1:9" ht="15.75" x14ac:dyDescent="0.2">
      <c r="A351" s="406" t="s">
        <v>398</v>
      </c>
      <c r="B351" s="476" t="s">
        <v>399</v>
      </c>
      <c r="C351" s="407" t="s">
        <v>23</v>
      </c>
      <c r="D351" s="400">
        <v>1</v>
      </c>
      <c r="E351" s="400">
        <v>27.9</v>
      </c>
      <c r="F351" s="408">
        <f t="shared" si="11"/>
        <v>27.9</v>
      </c>
      <c r="G351" s="434">
        <v>1</v>
      </c>
      <c r="H351" s="434">
        <v>27.9</v>
      </c>
      <c r="I351" s="405">
        <f>IF(F351=0,0,H351/F351)</f>
        <v>1</v>
      </c>
    </row>
    <row r="352" spans="1:9" ht="15.75" x14ac:dyDescent="0.2">
      <c r="A352" s="406" t="s">
        <v>400</v>
      </c>
      <c r="B352" s="476" t="s">
        <v>401</v>
      </c>
      <c r="C352" s="407" t="s">
        <v>26</v>
      </c>
      <c r="D352" s="400">
        <v>2220</v>
      </c>
      <c r="E352" s="400">
        <v>2.63</v>
      </c>
      <c r="F352" s="408">
        <f t="shared" si="11"/>
        <v>5838.5999999999995</v>
      </c>
      <c r="G352" s="434">
        <v>2220</v>
      </c>
      <c r="H352" s="434">
        <v>5838.5999999999995</v>
      </c>
      <c r="I352" s="405">
        <f>IF(F352=0,0,H352/F352)</f>
        <v>1</v>
      </c>
    </row>
    <row r="353" spans="1:9" ht="15.75" x14ac:dyDescent="0.2">
      <c r="A353" s="406" t="s">
        <v>402</v>
      </c>
      <c r="B353" s="476" t="s">
        <v>403</v>
      </c>
      <c r="C353" s="407" t="s">
        <v>26</v>
      </c>
      <c r="D353" s="400">
        <v>370</v>
      </c>
      <c r="E353" s="400">
        <v>4</v>
      </c>
      <c r="F353" s="408">
        <f t="shared" si="11"/>
        <v>1480</v>
      </c>
      <c r="G353" s="434">
        <v>370</v>
      </c>
      <c r="H353" s="434">
        <v>1480</v>
      </c>
      <c r="I353" s="405">
        <f>IF(F353=0,0,H353/F353)</f>
        <v>1</v>
      </c>
    </row>
    <row r="354" spans="1:9" ht="15.75" x14ac:dyDescent="0.2">
      <c r="A354" s="406" t="s">
        <v>404</v>
      </c>
      <c r="B354" s="471" t="s">
        <v>405</v>
      </c>
      <c r="C354" s="407" t="s">
        <v>23</v>
      </c>
      <c r="D354" s="400">
        <v>5</v>
      </c>
      <c r="E354" s="400">
        <v>8.8000000000000007</v>
      </c>
      <c r="F354" s="408">
        <f t="shared" si="11"/>
        <v>44</v>
      </c>
      <c r="G354" s="434">
        <v>5</v>
      </c>
      <c r="H354" s="434">
        <v>44</v>
      </c>
      <c r="I354" s="405">
        <f>IF(F354=0,0,H354/F354)</f>
        <v>1</v>
      </c>
    </row>
    <row r="355" spans="1:9" ht="15.75" x14ac:dyDescent="0.2">
      <c r="A355" s="406" t="s">
        <v>406</v>
      </c>
      <c r="B355" s="476" t="s">
        <v>407</v>
      </c>
      <c r="C355" s="407" t="s">
        <v>35</v>
      </c>
      <c r="D355" s="400">
        <v>172.52</v>
      </c>
      <c r="E355" s="400">
        <v>27.7</v>
      </c>
      <c r="F355" s="408">
        <f t="shared" si="11"/>
        <v>4778.8040000000001</v>
      </c>
      <c r="G355" s="434">
        <v>172.52</v>
      </c>
      <c r="H355" s="434">
        <v>4778.8040000000001</v>
      </c>
      <c r="I355" s="405">
        <f>IF(F355=0,0,H355/F355)</f>
        <v>1</v>
      </c>
    </row>
    <row r="356" spans="1:9" ht="30" x14ac:dyDescent="0.2">
      <c r="A356" s="406" t="s">
        <v>408</v>
      </c>
      <c r="B356" s="476" t="s">
        <v>409</v>
      </c>
      <c r="C356" s="407" t="s">
        <v>23</v>
      </c>
      <c r="D356" s="400">
        <v>5</v>
      </c>
      <c r="E356" s="400">
        <v>97.45</v>
      </c>
      <c r="F356" s="408">
        <f t="shared" si="11"/>
        <v>487.25</v>
      </c>
      <c r="G356" s="434">
        <v>5</v>
      </c>
      <c r="H356" s="434">
        <v>487.25</v>
      </c>
      <c r="I356" s="405">
        <f>IF(F356=0,0,H356/F356)</f>
        <v>1</v>
      </c>
    </row>
    <row r="357" spans="1:9" ht="15.75" x14ac:dyDescent="0.2">
      <c r="A357" s="406" t="s">
        <v>410</v>
      </c>
      <c r="B357" s="476" t="s">
        <v>411</v>
      </c>
      <c r="C357" s="407" t="s">
        <v>23</v>
      </c>
      <c r="D357" s="400">
        <v>8</v>
      </c>
      <c r="E357" s="400">
        <v>10.93</v>
      </c>
      <c r="F357" s="408">
        <f t="shared" si="11"/>
        <v>87.44</v>
      </c>
      <c r="G357" s="434">
        <v>8</v>
      </c>
      <c r="H357" s="434">
        <v>87.44</v>
      </c>
      <c r="I357" s="405">
        <f>IF(F357=0,0,H357/F357)</f>
        <v>1</v>
      </c>
    </row>
    <row r="358" spans="1:9" ht="15.75" x14ac:dyDescent="0.2">
      <c r="A358" s="406" t="s">
        <v>412</v>
      </c>
      <c r="B358" s="471" t="s">
        <v>413</v>
      </c>
      <c r="C358" s="407" t="s">
        <v>35</v>
      </c>
      <c r="D358" s="400">
        <v>6.5</v>
      </c>
      <c r="E358" s="400">
        <v>13.93</v>
      </c>
      <c r="F358" s="408">
        <f t="shared" si="11"/>
        <v>90.545000000000002</v>
      </c>
      <c r="G358" s="434">
        <v>6.5</v>
      </c>
      <c r="H358" s="434">
        <v>90.545000000000002</v>
      </c>
      <c r="I358" s="405">
        <f>IF(F358=0,0,H358/F358)</f>
        <v>1</v>
      </c>
    </row>
    <row r="359" spans="1:9" ht="30" x14ac:dyDescent="0.2">
      <c r="A359" s="406" t="s">
        <v>414</v>
      </c>
      <c r="B359" s="471" t="s">
        <v>415</v>
      </c>
      <c r="C359" s="407" t="s">
        <v>26</v>
      </c>
      <c r="D359" s="400">
        <v>198</v>
      </c>
      <c r="E359" s="400">
        <v>8.74</v>
      </c>
      <c r="F359" s="408">
        <f t="shared" si="11"/>
        <v>1730.52</v>
      </c>
      <c r="G359" s="434">
        <v>198</v>
      </c>
      <c r="H359" s="434">
        <v>1730.52</v>
      </c>
      <c r="I359" s="405">
        <f>IF(F359=0,0,H359/F359)</f>
        <v>1</v>
      </c>
    </row>
    <row r="360" spans="1:9" ht="15.75" x14ac:dyDescent="0.2">
      <c r="A360" s="406" t="s">
        <v>416</v>
      </c>
      <c r="B360" s="476" t="s">
        <v>417</v>
      </c>
      <c r="C360" s="407" t="s">
        <v>26</v>
      </c>
      <c r="D360" s="400">
        <v>6</v>
      </c>
      <c r="E360" s="400">
        <v>4</v>
      </c>
      <c r="F360" s="408">
        <f t="shared" si="11"/>
        <v>24</v>
      </c>
      <c r="G360" s="434">
        <v>6</v>
      </c>
      <c r="H360" s="434">
        <v>24</v>
      </c>
      <c r="I360" s="405">
        <f>IF(F360=0,0,H360/F360)</f>
        <v>1</v>
      </c>
    </row>
    <row r="361" spans="1:9" ht="30" x14ac:dyDescent="0.2">
      <c r="A361" s="406" t="s">
        <v>418</v>
      </c>
      <c r="B361" s="471" t="s">
        <v>419</v>
      </c>
      <c r="C361" s="407" t="s">
        <v>35</v>
      </c>
      <c r="D361" s="400">
        <v>9</v>
      </c>
      <c r="E361" s="400">
        <v>20.41</v>
      </c>
      <c r="F361" s="408">
        <f t="shared" si="11"/>
        <v>183.69</v>
      </c>
      <c r="G361" s="434">
        <v>9</v>
      </c>
      <c r="H361" s="434">
        <v>183.69</v>
      </c>
      <c r="I361" s="405">
        <f>IF(F361=0,0,H361/F361)</f>
        <v>1</v>
      </c>
    </row>
    <row r="362" spans="1:9" ht="15.75" x14ac:dyDescent="0.2">
      <c r="A362" s="406" t="s">
        <v>420</v>
      </c>
      <c r="B362" s="471" t="s">
        <v>421</v>
      </c>
      <c r="C362" s="407" t="s">
        <v>35</v>
      </c>
      <c r="D362" s="400">
        <v>55</v>
      </c>
      <c r="E362" s="400">
        <v>52.77</v>
      </c>
      <c r="F362" s="408">
        <f t="shared" si="11"/>
        <v>2902.3500000000004</v>
      </c>
      <c r="G362" s="434">
        <v>55</v>
      </c>
      <c r="H362" s="434">
        <v>2902.3500000000004</v>
      </c>
      <c r="I362" s="405">
        <f>IF(F362=0,0,H362/F362)</f>
        <v>1</v>
      </c>
    </row>
    <row r="363" spans="1:9" ht="15.75" x14ac:dyDescent="0.2">
      <c r="A363" s="406" t="s">
        <v>422</v>
      </c>
      <c r="B363" s="471" t="s">
        <v>423</v>
      </c>
      <c r="C363" s="407" t="s">
        <v>35</v>
      </c>
      <c r="D363" s="400">
        <v>1.5</v>
      </c>
      <c r="E363" s="400">
        <v>29.95</v>
      </c>
      <c r="F363" s="408">
        <f t="shared" si="11"/>
        <v>44.924999999999997</v>
      </c>
      <c r="G363" s="434">
        <v>1.5</v>
      </c>
      <c r="H363" s="434">
        <v>44.924999999999997</v>
      </c>
      <c r="I363" s="405">
        <f>IF(F363=0,0,H363/F363)</f>
        <v>1</v>
      </c>
    </row>
    <row r="364" spans="1:9" ht="15.75" x14ac:dyDescent="0.2">
      <c r="A364" s="406" t="s">
        <v>424</v>
      </c>
      <c r="B364" s="471" t="s">
        <v>308</v>
      </c>
      <c r="C364" s="407" t="s">
        <v>35</v>
      </c>
      <c r="D364" s="400">
        <v>343</v>
      </c>
      <c r="E364" s="400">
        <v>9.5500000000000007</v>
      </c>
      <c r="F364" s="408">
        <f t="shared" si="11"/>
        <v>3275.65</v>
      </c>
      <c r="G364" s="434">
        <v>343</v>
      </c>
      <c r="H364" s="434">
        <v>3275.65</v>
      </c>
      <c r="I364" s="405">
        <f>IF(F364=0,0,H364/F364)</f>
        <v>1</v>
      </c>
    </row>
    <row r="365" spans="1:9" ht="15.75" x14ac:dyDescent="0.2">
      <c r="A365" s="406" t="s">
        <v>425</v>
      </c>
      <c r="B365" s="471" t="s">
        <v>307</v>
      </c>
      <c r="C365" s="407" t="s">
        <v>35</v>
      </c>
      <c r="D365" s="400">
        <v>343</v>
      </c>
      <c r="E365" s="400">
        <v>4.16</v>
      </c>
      <c r="F365" s="408">
        <f t="shared" si="11"/>
        <v>1426.88</v>
      </c>
      <c r="G365" s="434">
        <v>343</v>
      </c>
      <c r="H365" s="434">
        <v>1426.88</v>
      </c>
      <c r="I365" s="405">
        <f>IF(F365=0,0,H365/F365)</f>
        <v>1</v>
      </c>
    </row>
    <row r="366" spans="1:9" s="440" customFormat="1" ht="15.75" x14ac:dyDescent="0.2">
      <c r="A366" s="429"/>
      <c r="B366" s="468" t="s">
        <v>125</v>
      </c>
      <c r="C366" s="439"/>
      <c r="D366" s="428"/>
      <c r="E366" s="428"/>
      <c r="F366" s="430" t="e">
        <f>SUM(F333:F365)</f>
        <v>#REF!</v>
      </c>
      <c r="G366" s="428">
        <v>0</v>
      </c>
      <c r="H366" s="428">
        <v>45190.418108800004</v>
      </c>
      <c r="I366" s="421">
        <f>IF($F$370=0,0,H366/$F$370)</f>
        <v>3.5086000752179758</v>
      </c>
    </row>
    <row r="367" spans="1:9" ht="15.75" x14ac:dyDescent="0.2">
      <c r="A367" s="406"/>
      <c r="B367" s="471"/>
      <c r="C367" s="407"/>
      <c r="D367" s="400"/>
      <c r="E367" s="400"/>
      <c r="F367" s="408"/>
      <c r="G367" s="400"/>
      <c r="H367" s="400"/>
      <c r="I367" s="405"/>
    </row>
    <row r="368" spans="1:9" s="414" customFormat="1" ht="15.75" x14ac:dyDescent="0.2">
      <c r="A368" s="429" t="s">
        <v>520</v>
      </c>
      <c r="B368" s="468" t="s">
        <v>521</v>
      </c>
      <c r="C368" s="409"/>
      <c r="D368" s="410"/>
      <c r="E368" s="410"/>
      <c r="F368" s="411"/>
      <c r="G368" s="410"/>
      <c r="H368" s="410"/>
      <c r="I368" s="413"/>
    </row>
    <row r="369" spans="1:9" ht="60" x14ac:dyDescent="0.2">
      <c r="A369" s="406" t="s">
        <v>426</v>
      </c>
      <c r="B369" s="476" t="s">
        <v>427</v>
      </c>
      <c r="C369" s="407" t="s">
        <v>337</v>
      </c>
      <c r="D369" s="400">
        <v>165</v>
      </c>
      <c r="E369" s="400">
        <v>78.06</v>
      </c>
      <c r="F369" s="408">
        <f>D369*E369</f>
        <v>12879.9</v>
      </c>
      <c r="G369" s="434">
        <v>165</v>
      </c>
      <c r="H369" s="434">
        <v>12879.9</v>
      </c>
      <c r="I369" s="405">
        <f>IF(F369=0,0,H369/F369)</f>
        <v>1</v>
      </c>
    </row>
    <row r="370" spans="1:9" s="440" customFormat="1" ht="15.75" x14ac:dyDescent="0.2">
      <c r="A370" s="429"/>
      <c r="B370" s="468" t="s">
        <v>126</v>
      </c>
      <c r="C370" s="439"/>
      <c r="D370" s="428"/>
      <c r="E370" s="428"/>
      <c r="F370" s="430">
        <f>SUM(F369)</f>
        <v>12879.9</v>
      </c>
      <c r="G370" s="428">
        <v>0</v>
      </c>
      <c r="H370" s="428">
        <v>12879.9</v>
      </c>
      <c r="I370" s="421">
        <f>IF($F$370=0,0,H370/$F$370)</f>
        <v>1</v>
      </c>
    </row>
    <row r="371" spans="1:9" ht="15.75" x14ac:dyDescent="0.2">
      <c r="A371" s="406"/>
      <c r="B371" s="472"/>
      <c r="C371" s="407"/>
      <c r="D371" s="400"/>
      <c r="E371" s="400"/>
      <c r="F371" s="401"/>
      <c r="G371" s="400">
        <v>0</v>
      </c>
      <c r="H371" s="400"/>
      <c r="I371" s="403"/>
    </row>
    <row r="372" spans="1:9" s="414" customFormat="1" ht="15.75" x14ac:dyDescent="0.2">
      <c r="A372" s="429" t="s">
        <v>342</v>
      </c>
      <c r="B372" s="468" t="s">
        <v>428</v>
      </c>
      <c r="C372" s="409">
        <v>0</v>
      </c>
      <c r="D372" s="410"/>
      <c r="E372" s="410"/>
      <c r="F372" s="411">
        <f>D372*E372</f>
        <v>0</v>
      </c>
      <c r="G372" s="410">
        <v>0</v>
      </c>
      <c r="H372" s="410"/>
      <c r="I372" s="413">
        <f>IF(F372=0,0,H372/F372)</f>
        <v>0</v>
      </c>
    </row>
    <row r="373" spans="1:9" s="423" customFormat="1" ht="60" x14ac:dyDescent="0.2">
      <c r="A373" s="425" t="s">
        <v>429</v>
      </c>
      <c r="B373" s="476" t="s">
        <v>430</v>
      </c>
      <c r="C373" s="400" t="s">
        <v>35</v>
      </c>
      <c r="D373" s="400">
        <v>1</v>
      </c>
      <c r="E373" s="400">
        <v>583.17999999999995</v>
      </c>
      <c r="F373" s="408">
        <f>D373*E373</f>
        <v>583.17999999999995</v>
      </c>
      <c r="G373" s="434">
        <v>1</v>
      </c>
      <c r="H373" s="434">
        <v>583.17999999999995</v>
      </c>
      <c r="I373" s="405">
        <f>IF(F373=0,0,H373/F373)</f>
        <v>1</v>
      </c>
    </row>
    <row r="374" spans="1:9" s="440" customFormat="1" ht="15.75" x14ac:dyDescent="0.2">
      <c r="A374" s="429"/>
      <c r="B374" s="468" t="s">
        <v>299</v>
      </c>
      <c r="C374" s="439"/>
      <c r="D374" s="428"/>
      <c r="E374" s="428"/>
      <c r="F374" s="430">
        <f>SUM(F373:F373)</f>
        <v>583.17999999999995</v>
      </c>
      <c r="G374" s="428">
        <v>0</v>
      </c>
      <c r="H374" s="428">
        <v>583.17999999999995</v>
      </c>
      <c r="I374" s="421">
        <f>IF(F374=0,0,H374/F374)</f>
        <v>1</v>
      </c>
    </row>
    <row r="375" spans="1:9" ht="15.75" x14ac:dyDescent="0.2">
      <c r="A375" s="406"/>
      <c r="B375" s="472"/>
      <c r="C375" s="407"/>
      <c r="D375" s="400"/>
      <c r="E375" s="400"/>
      <c r="F375" s="401"/>
      <c r="G375" s="400">
        <v>0</v>
      </c>
      <c r="H375" s="400"/>
      <c r="I375" s="403"/>
    </row>
    <row r="376" spans="1:9" ht="15.75" x14ac:dyDescent="0.2">
      <c r="A376" s="429" t="s">
        <v>431</v>
      </c>
      <c r="B376" s="468" t="s">
        <v>432</v>
      </c>
      <c r="C376" s="409">
        <v>0</v>
      </c>
      <c r="D376" s="410"/>
      <c r="E376" s="410"/>
      <c r="F376" s="411">
        <f>D376*E376</f>
        <v>0</v>
      </c>
      <c r="G376" s="410">
        <v>0</v>
      </c>
      <c r="H376" s="410"/>
      <c r="I376" s="413">
        <f>IF(F376=0,0,H376/F376)</f>
        <v>0</v>
      </c>
    </row>
    <row r="377" spans="1:9" ht="30" x14ac:dyDescent="0.2">
      <c r="A377" s="406" t="s">
        <v>433</v>
      </c>
      <c r="B377" s="471" t="s">
        <v>434</v>
      </c>
      <c r="C377" s="407" t="s">
        <v>35</v>
      </c>
      <c r="D377" s="400">
        <v>30</v>
      </c>
      <c r="E377" s="400">
        <v>513.20000000000005</v>
      </c>
      <c r="F377" s="437">
        <f t="shared" ref="F377:F382" si="12">ROUND((D377*E377),2)</f>
        <v>15396</v>
      </c>
      <c r="G377" s="434">
        <v>30</v>
      </c>
      <c r="H377" s="434">
        <v>15396.000000000002</v>
      </c>
      <c r="I377" s="405">
        <f>IF(F377=0,0,H377/F377)</f>
        <v>1.0000000000000002</v>
      </c>
    </row>
    <row r="378" spans="1:9" ht="42" customHeight="1" x14ac:dyDescent="0.2">
      <c r="A378" s="406" t="s">
        <v>435</v>
      </c>
      <c r="B378" s="471" t="s">
        <v>436</v>
      </c>
      <c r="C378" s="407" t="s">
        <v>26</v>
      </c>
      <c r="D378" s="400">
        <v>92.27</v>
      </c>
      <c r="E378" s="400">
        <v>10.86</v>
      </c>
      <c r="F378" s="437">
        <f t="shared" si="12"/>
        <v>1002.05</v>
      </c>
      <c r="G378" s="434">
        <v>22.8</v>
      </c>
      <c r="H378" s="434">
        <v>247.608</v>
      </c>
      <c r="I378" s="405">
        <f>IF(F378=0,0,H378/F378)</f>
        <v>0.24710144204381021</v>
      </c>
    </row>
    <row r="379" spans="1:9" ht="60" x14ac:dyDescent="0.2">
      <c r="A379" s="406" t="s">
        <v>437</v>
      </c>
      <c r="B379" s="471" t="s">
        <v>438</v>
      </c>
      <c r="C379" s="407" t="s">
        <v>35</v>
      </c>
      <c r="D379" s="400">
        <v>145</v>
      </c>
      <c r="E379" s="400">
        <v>83.24</v>
      </c>
      <c r="F379" s="437">
        <f t="shared" si="12"/>
        <v>12069.8</v>
      </c>
      <c r="G379" s="434">
        <v>145</v>
      </c>
      <c r="H379" s="434">
        <v>12069.8</v>
      </c>
      <c r="I379" s="405">
        <f>IF(F379=0,0,H379/F379)</f>
        <v>1</v>
      </c>
    </row>
    <row r="380" spans="1:9" ht="52.5" customHeight="1" x14ac:dyDescent="0.2">
      <c r="A380" s="406" t="s">
        <v>439</v>
      </c>
      <c r="B380" s="471" t="s">
        <v>440</v>
      </c>
      <c r="C380" s="407" t="s">
        <v>35</v>
      </c>
      <c r="D380" s="400">
        <v>115</v>
      </c>
      <c r="E380" s="400">
        <v>262.72000000000003</v>
      </c>
      <c r="F380" s="437">
        <f t="shared" si="12"/>
        <v>30212.799999999999</v>
      </c>
      <c r="G380" s="434">
        <v>61.36</v>
      </c>
      <c r="H380" s="434">
        <v>16120.499200000002</v>
      </c>
      <c r="I380" s="405">
        <f>IF(F380=0,0,H380/F380)</f>
        <v>0.53356521739130447</v>
      </c>
    </row>
    <row r="381" spans="1:9" ht="30" x14ac:dyDescent="0.2">
      <c r="A381" s="406" t="s">
        <v>441</v>
      </c>
      <c r="B381" s="471" t="s">
        <v>442</v>
      </c>
      <c r="C381" s="407" t="s">
        <v>35</v>
      </c>
      <c r="D381" s="400">
        <v>115</v>
      </c>
      <c r="E381" s="400">
        <v>64.34</v>
      </c>
      <c r="F381" s="437">
        <f t="shared" si="12"/>
        <v>7399.1</v>
      </c>
      <c r="G381" s="434">
        <v>61.36</v>
      </c>
      <c r="H381" s="434">
        <v>3947.9024000000004</v>
      </c>
      <c r="I381" s="405">
        <f>IF(F381=0,0,H381/F381)</f>
        <v>0.53356521739130436</v>
      </c>
    </row>
    <row r="382" spans="1:9" ht="60" customHeight="1" x14ac:dyDescent="0.2">
      <c r="A382" s="406" t="s">
        <v>443</v>
      </c>
      <c r="B382" s="471" t="s">
        <v>444</v>
      </c>
      <c r="C382" s="407" t="s">
        <v>26</v>
      </c>
      <c r="D382" s="400">
        <v>66</v>
      </c>
      <c r="E382" s="400">
        <v>31.27</v>
      </c>
      <c r="F382" s="437">
        <f t="shared" si="12"/>
        <v>2063.8200000000002</v>
      </c>
      <c r="G382" s="434">
        <v>4</v>
      </c>
      <c r="H382" s="434">
        <v>125.08</v>
      </c>
      <c r="I382" s="405">
        <f>IF(F382=0,0,H382/F382)</f>
        <v>6.0606060606060601E-2</v>
      </c>
    </row>
    <row r="383" spans="1:9" s="440" customFormat="1" ht="15.75" x14ac:dyDescent="0.2">
      <c r="A383" s="429"/>
      <c r="B383" s="468" t="s">
        <v>127</v>
      </c>
      <c r="C383" s="439"/>
      <c r="D383" s="428"/>
      <c r="E383" s="428"/>
      <c r="F383" s="430">
        <f>SUM(F377:F382)</f>
        <v>68143.570000000007</v>
      </c>
      <c r="G383" s="428">
        <v>0</v>
      </c>
      <c r="H383" s="428">
        <v>47906.889600000002</v>
      </c>
      <c r="I383" s="421">
        <f>IF(F383=0,0,H383/F383)</f>
        <v>0.70302876118759261</v>
      </c>
    </row>
    <row r="384" spans="1:9" ht="15.75" x14ac:dyDescent="0.2">
      <c r="A384" s="399"/>
      <c r="B384" s="472">
        <v>0</v>
      </c>
      <c r="C384" s="407">
        <v>0</v>
      </c>
      <c r="D384" s="400"/>
      <c r="E384" s="400"/>
      <c r="F384" s="408">
        <f>D384*E384</f>
        <v>0</v>
      </c>
      <c r="G384" s="400"/>
      <c r="H384" s="400"/>
      <c r="I384" s="405">
        <f>IF(F384=0,0,H384/F384)</f>
        <v>0</v>
      </c>
    </row>
    <row r="385" spans="1:9" ht="15.75" x14ac:dyDescent="0.2">
      <c r="A385" s="429" t="s">
        <v>445</v>
      </c>
      <c r="B385" s="468" t="s">
        <v>446</v>
      </c>
      <c r="C385" s="409">
        <v>0</v>
      </c>
      <c r="D385" s="410"/>
      <c r="E385" s="410"/>
      <c r="F385" s="411">
        <f>D385*E385</f>
        <v>0</v>
      </c>
      <c r="G385" s="410">
        <v>0</v>
      </c>
      <c r="H385" s="410"/>
      <c r="I385" s="413">
        <f>IF(F385=0,0,H385/F385)</f>
        <v>0</v>
      </c>
    </row>
    <row r="386" spans="1:9" s="423" customFormat="1" ht="45" x14ac:dyDescent="0.2">
      <c r="A386" s="425" t="s">
        <v>447</v>
      </c>
      <c r="B386" s="476" t="s">
        <v>448</v>
      </c>
      <c r="C386" s="407" t="s">
        <v>23</v>
      </c>
      <c r="D386" s="400">
        <v>4</v>
      </c>
      <c r="E386" s="400">
        <v>435.65</v>
      </c>
      <c r="F386" s="437">
        <f t="shared" ref="F386:F393" si="13">ROUND((D386*E386),2)</f>
        <v>1742.6</v>
      </c>
      <c r="G386" s="434">
        <v>4</v>
      </c>
      <c r="H386" s="434">
        <v>1742.6</v>
      </c>
      <c r="I386" s="405">
        <f>IF(F386=0,0,H386/F386)</f>
        <v>1</v>
      </c>
    </row>
    <row r="387" spans="1:9" ht="45" x14ac:dyDescent="0.2">
      <c r="A387" s="425" t="s">
        <v>449</v>
      </c>
      <c r="B387" s="471" t="s">
        <v>450</v>
      </c>
      <c r="C387" s="407" t="s">
        <v>23</v>
      </c>
      <c r="D387" s="400">
        <v>12</v>
      </c>
      <c r="E387" s="400">
        <v>435.65</v>
      </c>
      <c r="F387" s="437">
        <f t="shared" si="13"/>
        <v>5227.8</v>
      </c>
      <c r="G387" s="434">
        <v>12</v>
      </c>
      <c r="H387" s="434">
        <v>5227.7999999999993</v>
      </c>
      <c r="I387" s="426">
        <f>IF(F387=0,0,H387/F387)</f>
        <v>0.99999999999999978</v>
      </c>
    </row>
    <row r="388" spans="1:9" s="423" customFormat="1" ht="45" x14ac:dyDescent="0.2">
      <c r="A388" s="425" t="s">
        <v>451</v>
      </c>
      <c r="B388" s="476" t="s">
        <v>452</v>
      </c>
      <c r="C388" s="407" t="s">
        <v>23</v>
      </c>
      <c r="D388" s="400">
        <v>1</v>
      </c>
      <c r="E388" s="400">
        <v>435.65</v>
      </c>
      <c r="F388" s="437">
        <f t="shared" si="13"/>
        <v>435.65</v>
      </c>
      <c r="G388" s="434">
        <v>1</v>
      </c>
      <c r="H388" s="434">
        <v>435.65</v>
      </c>
      <c r="I388" s="405">
        <f>IF(F388=0,0,H388/F388)</f>
        <v>1</v>
      </c>
    </row>
    <row r="389" spans="1:9" ht="30" x14ac:dyDescent="0.2">
      <c r="A389" s="425" t="s">
        <v>453</v>
      </c>
      <c r="B389" s="471" t="s">
        <v>298</v>
      </c>
      <c r="C389" s="407" t="s">
        <v>23</v>
      </c>
      <c r="D389" s="400">
        <v>12</v>
      </c>
      <c r="E389" s="400">
        <v>73.819999999999993</v>
      </c>
      <c r="F389" s="437">
        <f t="shared" si="13"/>
        <v>885.84</v>
      </c>
      <c r="G389" s="434">
        <v>12</v>
      </c>
      <c r="H389" s="434">
        <v>885.83999999999992</v>
      </c>
      <c r="I389" s="405">
        <f>IF(F389=0,0,H389/F389)</f>
        <v>0.99999999999999989</v>
      </c>
    </row>
    <row r="390" spans="1:9" ht="75" x14ac:dyDescent="0.2">
      <c r="A390" s="425" t="s">
        <v>454</v>
      </c>
      <c r="B390" s="471" t="s">
        <v>455</v>
      </c>
      <c r="C390" s="407" t="s">
        <v>23</v>
      </c>
      <c r="D390" s="400">
        <v>4</v>
      </c>
      <c r="E390" s="400">
        <v>1101.8</v>
      </c>
      <c r="F390" s="437">
        <f t="shared" si="13"/>
        <v>4407.2</v>
      </c>
      <c r="G390" s="434">
        <v>4</v>
      </c>
      <c r="H390" s="434">
        <v>4407.2</v>
      </c>
      <c r="I390" s="405">
        <f>IF(F390=0,0,H390/F390)</f>
        <v>1</v>
      </c>
    </row>
    <row r="391" spans="1:9" ht="60" x14ac:dyDescent="0.2">
      <c r="A391" s="425" t="s">
        <v>456</v>
      </c>
      <c r="B391" s="471" t="s">
        <v>457</v>
      </c>
      <c r="C391" s="407" t="s">
        <v>23</v>
      </c>
      <c r="D391" s="400">
        <v>12</v>
      </c>
      <c r="E391" s="400">
        <v>1121.8599999999999</v>
      </c>
      <c r="F391" s="437">
        <f t="shared" si="13"/>
        <v>13462.32</v>
      </c>
      <c r="G391" s="434">
        <v>12</v>
      </c>
      <c r="H391" s="434">
        <v>13462.32</v>
      </c>
      <c r="I391" s="405">
        <f>IF(F391=0,0,H391/F391)</f>
        <v>1</v>
      </c>
    </row>
    <row r="392" spans="1:9" ht="45" x14ac:dyDescent="0.2">
      <c r="A392" s="425" t="s">
        <v>458</v>
      </c>
      <c r="B392" s="471" t="s">
        <v>459</v>
      </c>
      <c r="C392" s="407" t="s">
        <v>23</v>
      </c>
      <c r="D392" s="400">
        <v>1</v>
      </c>
      <c r="E392" s="400">
        <v>1886.91</v>
      </c>
      <c r="F392" s="437">
        <f t="shared" si="13"/>
        <v>1886.91</v>
      </c>
      <c r="G392" s="434">
        <v>1</v>
      </c>
      <c r="H392" s="434">
        <v>1886.91</v>
      </c>
      <c r="I392" s="405">
        <f>IF(F392=0,0,H392/F392)</f>
        <v>1</v>
      </c>
    </row>
    <row r="393" spans="1:9" ht="48" customHeight="1" x14ac:dyDescent="0.2">
      <c r="A393" s="425" t="s">
        <v>460</v>
      </c>
      <c r="B393" s="471" t="s">
        <v>461</v>
      </c>
      <c r="C393" s="407" t="s">
        <v>23</v>
      </c>
      <c r="D393" s="400">
        <v>2</v>
      </c>
      <c r="E393" s="400">
        <v>137.12</v>
      </c>
      <c r="F393" s="437">
        <f t="shared" si="13"/>
        <v>274.24</v>
      </c>
      <c r="G393" s="434">
        <v>2</v>
      </c>
      <c r="H393" s="434">
        <v>274.24</v>
      </c>
      <c r="I393" s="405">
        <f>IF(F393=0,0,H393/F393)</f>
        <v>1</v>
      </c>
    </row>
    <row r="394" spans="1:9" s="440" customFormat="1" ht="15.75" x14ac:dyDescent="0.2">
      <c r="A394" s="429"/>
      <c r="B394" s="468" t="s">
        <v>280</v>
      </c>
      <c r="C394" s="439"/>
      <c r="D394" s="428"/>
      <c r="E394" s="428"/>
      <c r="F394" s="430">
        <f>SUM(F386:F393)</f>
        <v>28322.560000000001</v>
      </c>
      <c r="G394" s="428">
        <v>0</v>
      </c>
      <c r="H394" s="428">
        <v>28322.560000000001</v>
      </c>
      <c r="I394" s="421">
        <f>IF(F394=0,0,H394/F394)</f>
        <v>1</v>
      </c>
    </row>
    <row r="395" spans="1:9" ht="15.75" x14ac:dyDescent="0.2">
      <c r="A395" s="406"/>
      <c r="B395" s="471"/>
      <c r="C395" s="407"/>
      <c r="D395" s="400"/>
      <c r="E395" s="400"/>
      <c r="F395" s="408"/>
      <c r="G395" s="400">
        <v>0</v>
      </c>
      <c r="H395" s="400"/>
      <c r="I395" s="405"/>
    </row>
    <row r="396" spans="1:9" ht="15.75" x14ac:dyDescent="0.2">
      <c r="A396" s="429" t="s">
        <v>462</v>
      </c>
      <c r="B396" s="468" t="s">
        <v>463</v>
      </c>
      <c r="C396" s="409"/>
      <c r="D396" s="410"/>
      <c r="E396" s="410"/>
      <c r="F396" s="411"/>
      <c r="G396" s="410"/>
      <c r="H396" s="410"/>
      <c r="I396" s="413"/>
    </row>
    <row r="397" spans="1:9" ht="45" x14ac:dyDescent="0.2">
      <c r="A397" s="406" t="s">
        <v>464</v>
      </c>
      <c r="B397" s="471" t="s">
        <v>465</v>
      </c>
      <c r="C397" s="407" t="s">
        <v>35</v>
      </c>
      <c r="D397" s="400">
        <v>0.16</v>
      </c>
      <c r="E397" s="400">
        <v>834.52</v>
      </c>
      <c r="F397" s="437">
        <f>D397*E397</f>
        <v>133.5232</v>
      </c>
      <c r="G397" s="434">
        <v>0.16</v>
      </c>
      <c r="H397" s="434">
        <v>133.5232</v>
      </c>
      <c r="I397" s="405">
        <f>IF(F397=0,0,H397/F397)</f>
        <v>1</v>
      </c>
    </row>
    <row r="398" spans="1:9" ht="47.25" customHeight="1" x14ac:dyDescent="0.2">
      <c r="A398" s="406" t="s">
        <v>466</v>
      </c>
      <c r="B398" s="471" t="s">
        <v>467</v>
      </c>
      <c r="C398" s="407" t="s">
        <v>35</v>
      </c>
      <c r="D398" s="400">
        <v>6.48</v>
      </c>
      <c r="E398" s="400">
        <v>1299.1500000000001</v>
      </c>
      <c r="F398" s="437">
        <f>D398*E398</f>
        <v>8418.492000000002</v>
      </c>
      <c r="G398" s="434">
        <v>6.48</v>
      </c>
      <c r="H398" s="434">
        <v>8418.492000000002</v>
      </c>
      <c r="I398" s="405">
        <f>IF(F398=0,0,H398/F398)</f>
        <v>1</v>
      </c>
    </row>
    <row r="399" spans="1:9" ht="23.25" customHeight="1" x14ac:dyDescent="0.2">
      <c r="A399" s="406" t="s">
        <v>468</v>
      </c>
      <c r="B399" s="471" t="s">
        <v>469</v>
      </c>
      <c r="C399" s="407" t="s">
        <v>35</v>
      </c>
      <c r="D399" s="400">
        <v>2.52</v>
      </c>
      <c r="E399" s="400">
        <v>300.95</v>
      </c>
      <c r="F399" s="437">
        <f>D399*E399</f>
        <v>758.39400000000001</v>
      </c>
      <c r="G399" s="434">
        <v>2.52</v>
      </c>
      <c r="H399" s="434">
        <v>758.39400000000001</v>
      </c>
      <c r="I399" s="405">
        <f>IF(F399=0,0,H399/F399)</f>
        <v>1</v>
      </c>
    </row>
    <row r="400" spans="1:9" s="440" customFormat="1" ht="15.75" x14ac:dyDescent="0.2">
      <c r="A400" s="429"/>
      <c r="B400" s="468" t="s">
        <v>281</v>
      </c>
      <c r="C400" s="439"/>
      <c r="D400" s="428"/>
      <c r="E400" s="428"/>
      <c r="F400" s="430">
        <f>SUM(F397:F399)</f>
        <v>9310.4092000000019</v>
      </c>
      <c r="G400" s="428">
        <v>0</v>
      </c>
      <c r="H400" s="428">
        <v>9310.4092000000019</v>
      </c>
      <c r="I400" s="421">
        <f>IF(F400=0,0,H400/F400)</f>
        <v>1</v>
      </c>
    </row>
    <row r="401" spans="1:9" ht="15.75" x14ac:dyDescent="0.2">
      <c r="A401" s="406"/>
      <c r="B401" s="472"/>
      <c r="C401" s="407"/>
      <c r="D401" s="400"/>
      <c r="E401" s="400"/>
      <c r="F401" s="401"/>
      <c r="G401" s="400">
        <v>0</v>
      </c>
      <c r="H401" s="402"/>
      <c r="I401" s="403"/>
    </row>
    <row r="402" spans="1:9" ht="15.75" x14ac:dyDescent="0.2">
      <c r="A402" s="429" t="s">
        <v>470</v>
      </c>
      <c r="B402" s="468" t="s">
        <v>471</v>
      </c>
      <c r="C402" s="409"/>
      <c r="D402" s="410"/>
      <c r="E402" s="410"/>
      <c r="F402" s="411"/>
      <c r="G402" s="410"/>
      <c r="H402" s="410"/>
      <c r="I402" s="413"/>
    </row>
    <row r="403" spans="1:9" ht="21.75" customHeight="1" x14ac:dyDescent="0.2">
      <c r="A403" s="406" t="s">
        <v>472</v>
      </c>
      <c r="B403" s="471" t="s">
        <v>473</v>
      </c>
      <c r="C403" s="407" t="s">
        <v>35</v>
      </c>
      <c r="D403" s="400">
        <v>0.16</v>
      </c>
      <c r="E403" s="400">
        <v>398.17</v>
      </c>
      <c r="F403" s="437">
        <f t="shared" ref="F403:F409" si="14">ROUND((D403*E403),2)</f>
        <v>63.71</v>
      </c>
      <c r="G403" s="434">
        <v>0.16</v>
      </c>
      <c r="H403" s="434">
        <v>63.707200000000007</v>
      </c>
      <c r="I403" s="403"/>
    </row>
    <row r="404" spans="1:9" ht="32.25" customHeight="1" x14ac:dyDescent="0.2">
      <c r="A404" s="406" t="s">
        <v>474</v>
      </c>
      <c r="B404" s="471" t="s">
        <v>475</v>
      </c>
      <c r="C404" s="407" t="s">
        <v>338</v>
      </c>
      <c r="D404" s="400">
        <v>10</v>
      </c>
      <c r="E404" s="400">
        <v>900.32</v>
      </c>
      <c r="F404" s="437">
        <f t="shared" si="14"/>
        <v>9003.2000000000007</v>
      </c>
      <c r="G404" s="434">
        <v>10</v>
      </c>
      <c r="H404" s="434">
        <v>9003.2000000000007</v>
      </c>
      <c r="I404" s="405"/>
    </row>
    <row r="405" spans="1:9" ht="35.25" customHeight="1" x14ac:dyDescent="0.2">
      <c r="A405" s="406" t="s">
        <v>476</v>
      </c>
      <c r="B405" s="471" t="s">
        <v>477</v>
      </c>
      <c r="C405" s="407" t="s">
        <v>35</v>
      </c>
      <c r="D405" s="400">
        <v>20</v>
      </c>
      <c r="E405" s="400">
        <v>745.63</v>
      </c>
      <c r="F405" s="437">
        <f t="shared" si="14"/>
        <v>14912.6</v>
      </c>
      <c r="G405" s="434">
        <v>20</v>
      </c>
      <c r="H405" s="434">
        <v>14912.6</v>
      </c>
      <c r="I405" s="405">
        <f>IF(F405=0,0,H405/F405)</f>
        <v>1</v>
      </c>
    </row>
    <row r="406" spans="1:9" ht="30" x14ac:dyDescent="0.2">
      <c r="A406" s="406" t="s">
        <v>478</v>
      </c>
      <c r="B406" s="471" t="s">
        <v>479</v>
      </c>
      <c r="C406" s="407" t="s">
        <v>338</v>
      </c>
      <c r="D406" s="400">
        <v>20</v>
      </c>
      <c r="E406" s="400">
        <v>365.07</v>
      </c>
      <c r="F406" s="437">
        <f t="shared" si="14"/>
        <v>7301.4</v>
      </c>
      <c r="G406" s="434">
        <v>12</v>
      </c>
      <c r="H406" s="434">
        <v>4380.84</v>
      </c>
      <c r="I406" s="405">
        <f>IF(F406=0,0,H406/F406)</f>
        <v>0.60000000000000009</v>
      </c>
    </row>
    <row r="407" spans="1:9" ht="24" customHeight="1" x14ac:dyDescent="0.2">
      <c r="A407" s="406" t="s">
        <v>480</v>
      </c>
      <c r="B407" s="471" t="s">
        <v>481</v>
      </c>
      <c r="C407" s="407" t="s">
        <v>35</v>
      </c>
      <c r="D407" s="400">
        <v>10</v>
      </c>
      <c r="E407" s="400">
        <v>297.7</v>
      </c>
      <c r="F407" s="437">
        <f t="shared" si="14"/>
        <v>2977</v>
      </c>
      <c r="G407" s="434">
        <v>10</v>
      </c>
      <c r="H407" s="434">
        <v>2977</v>
      </c>
      <c r="I407" s="405"/>
    </row>
    <row r="408" spans="1:9" ht="47.25" customHeight="1" x14ac:dyDescent="0.2">
      <c r="A408" s="406" t="s">
        <v>482</v>
      </c>
      <c r="B408" s="471" t="s">
        <v>483</v>
      </c>
      <c r="C408" s="407" t="s">
        <v>35</v>
      </c>
      <c r="D408" s="400">
        <v>7.5</v>
      </c>
      <c r="E408" s="400">
        <v>889.84</v>
      </c>
      <c r="F408" s="437">
        <f>ROUND((D408*E408),2)</f>
        <v>6673.8</v>
      </c>
      <c r="G408" s="434">
        <v>7.5</v>
      </c>
      <c r="H408" s="434">
        <v>6673.8</v>
      </c>
      <c r="I408" s="405">
        <f>IF(F408=0,0,H408/F408)</f>
        <v>1</v>
      </c>
    </row>
    <row r="409" spans="1:9" ht="22.5" customHeight="1" x14ac:dyDescent="0.2">
      <c r="A409" s="406" t="s">
        <v>484</v>
      </c>
      <c r="B409" s="471" t="s">
        <v>485</v>
      </c>
      <c r="C409" s="407" t="s">
        <v>35</v>
      </c>
      <c r="D409" s="400">
        <v>20</v>
      </c>
      <c r="E409" s="400">
        <v>551.99</v>
      </c>
      <c r="F409" s="437">
        <f t="shared" si="14"/>
        <v>11039.8</v>
      </c>
      <c r="G409" s="434">
        <v>20</v>
      </c>
      <c r="H409" s="434">
        <v>11039.8</v>
      </c>
      <c r="I409" s="403">
        <f>IF(F409=0,0,H409/F409)</f>
        <v>1</v>
      </c>
    </row>
    <row r="410" spans="1:9" s="440" customFormat="1" ht="15.75" x14ac:dyDescent="0.2">
      <c r="A410" s="429"/>
      <c r="B410" s="468" t="s">
        <v>282</v>
      </c>
      <c r="C410" s="439"/>
      <c r="D410" s="428"/>
      <c r="E410" s="428"/>
      <c r="F410" s="430">
        <f>SUM(F403:F409)</f>
        <v>51971.510000000009</v>
      </c>
      <c r="G410" s="428">
        <v>0</v>
      </c>
      <c r="H410" s="428">
        <v>49050.947199999995</v>
      </c>
      <c r="I410" s="421">
        <f>IF(F410=0,0,H410/F410)</f>
        <v>0.94380454214241583</v>
      </c>
    </row>
    <row r="411" spans="1:9" ht="15.75" x14ac:dyDescent="0.2">
      <c r="A411" s="406"/>
      <c r="B411" s="471"/>
      <c r="C411" s="407"/>
      <c r="D411" s="400"/>
      <c r="E411" s="400"/>
      <c r="F411" s="408"/>
      <c r="G411" s="400"/>
      <c r="H411" s="400"/>
      <c r="I411" s="405"/>
    </row>
    <row r="412" spans="1:9" ht="15.75" x14ac:dyDescent="0.2">
      <c r="A412" s="429" t="s">
        <v>335</v>
      </c>
      <c r="B412" s="468" t="s">
        <v>527</v>
      </c>
      <c r="C412" s="409"/>
      <c r="D412" s="410"/>
      <c r="E412" s="410"/>
      <c r="F412" s="411"/>
      <c r="G412" s="410"/>
      <c r="H412" s="410"/>
      <c r="I412" s="413"/>
    </row>
    <row r="413" spans="1:9" ht="45" x14ac:dyDescent="0.2">
      <c r="A413" s="406" t="s">
        <v>528</v>
      </c>
      <c r="B413" s="471" t="s">
        <v>529</v>
      </c>
      <c r="C413" s="407" t="s">
        <v>35</v>
      </c>
      <c r="D413" s="400">
        <v>490</v>
      </c>
      <c r="E413" s="400">
        <v>19.649999999999999</v>
      </c>
      <c r="F413" s="437">
        <f>ROUND((D413*E413),2)</f>
        <v>9628.5</v>
      </c>
      <c r="G413" s="434">
        <v>0</v>
      </c>
      <c r="H413" s="434">
        <v>0</v>
      </c>
      <c r="I413" s="405"/>
    </row>
    <row r="414" spans="1:9" ht="20.25" customHeight="1" x14ac:dyDescent="0.2">
      <c r="A414" s="406" t="s">
        <v>530</v>
      </c>
      <c r="B414" s="471" t="s">
        <v>531</v>
      </c>
      <c r="C414" s="407" t="s">
        <v>35</v>
      </c>
      <c r="D414" s="400">
        <v>110</v>
      </c>
      <c r="E414" s="400">
        <v>66.150000000000006</v>
      </c>
      <c r="F414" s="437">
        <f>ROUND((D414*E414),2)</f>
        <v>7276.5</v>
      </c>
      <c r="G414" s="434">
        <v>91</v>
      </c>
      <c r="H414" s="434">
        <v>6019.6500000000005</v>
      </c>
      <c r="I414" s="405">
        <f>IF(F414=0,0,H414/F414)</f>
        <v>0.82727272727272738</v>
      </c>
    </row>
    <row r="415" spans="1:9" ht="30" x14ac:dyDescent="0.2">
      <c r="A415" s="406" t="s">
        <v>532</v>
      </c>
      <c r="B415" s="471" t="s">
        <v>535</v>
      </c>
      <c r="C415" s="407" t="s">
        <v>26</v>
      </c>
      <c r="D415" s="400">
        <v>75</v>
      </c>
      <c r="E415" s="400">
        <v>19.84</v>
      </c>
      <c r="F415" s="437">
        <f>ROUND((D415*E415),2)</f>
        <v>1488</v>
      </c>
      <c r="G415" s="434">
        <v>75</v>
      </c>
      <c r="H415" s="434">
        <v>1488</v>
      </c>
      <c r="I415" s="405">
        <f>IF(F415=0,0,H415/F415)</f>
        <v>1</v>
      </c>
    </row>
    <row r="416" spans="1:9" ht="45" x14ac:dyDescent="0.2">
      <c r="A416" s="406" t="s">
        <v>534</v>
      </c>
      <c r="B416" s="476" t="s">
        <v>976</v>
      </c>
      <c r="C416" s="407" t="s">
        <v>35</v>
      </c>
      <c r="D416" s="400">
        <v>380</v>
      </c>
      <c r="E416" s="400">
        <v>168.48</v>
      </c>
      <c r="F416" s="437">
        <f>ROUND((D416*E416),2)</f>
        <v>64022.400000000001</v>
      </c>
      <c r="G416" s="434">
        <v>380</v>
      </c>
      <c r="H416" s="434">
        <v>64022.399999999994</v>
      </c>
      <c r="I416" s="405">
        <f>IF(F416=0,0,H416/F416)</f>
        <v>0.99999999999999989</v>
      </c>
    </row>
    <row r="417" spans="1:9" s="440" customFormat="1" ht="15.75" x14ac:dyDescent="0.2">
      <c r="A417" s="429"/>
      <c r="B417" s="468" t="s">
        <v>283</v>
      </c>
      <c r="C417" s="439"/>
      <c r="D417" s="428"/>
      <c r="E417" s="428"/>
      <c r="F417" s="430">
        <f>SUM(F413:F416)</f>
        <v>82415.399999999994</v>
      </c>
      <c r="G417" s="428">
        <v>0</v>
      </c>
      <c r="H417" s="428">
        <v>71530.049999999988</v>
      </c>
      <c r="I417" s="421">
        <f>IF(F417=0,0,H417/F417)</f>
        <v>0.86792092254602893</v>
      </c>
    </row>
    <row r="418" spans="1:9" ht="15.75" x14ac:dyDescent="0.2">
      <c r="A418" s="399"/>
      <c r="B418" s="472"/>
      <c r="C418" s="407"/>
      <c r="D418" s="400"/>
      <c r="E418" s="400"/>
      <c r="F418" s="408"/>
      <c r="G418" s="400"/>
      <c r="H418" s="400"/>
      <c r="I418" s="405"/>
    </row>
    <row r="419" spans="1:9" s="440" customFormat="1" ht="30.75" customHeight="1" x14ac:dyDescent="0.2">
      <c r="A419" s="429" t="s">
        <v>536</v>
      </c>
      <c r="B419" s="468" t="s">
        <v>537</v>
      </c>
      <c r="C419" s="439"/>
      <c r="D419" s="428"/>
      <c r="E419" s="428"/>
      <c r="F419" s="430"/>
      <c r="G419" s="428"/>
      <c r="H419" s="428"/>
      <c r="I419" s="421"/>
    </row>
    <row r="420" spans="1:9" ht="30" x14ac:dyDescent="0.2">
      <c r="A420" s="406" t="s">
        <v>538</v>
      </c>
      <c r="B420" s="471" t="s">
        <v>539</v>
      </c>
      <c r="C420" s="407" t="s">
        <v>35</v>
      </c>
      <c r="D420" s="400">
        <v>970</v>
      </c>
      <c r="E420" s="400">
        <v>7.19</v>
      </c>
      <c r="F420" s="437">
        <f t="shared" ref="F420:F426" si="15">ROUND((D420*E420),2)</f>
        <v>6974.3</v>
      </c>
      <c r="G420" s="434">
        <v>857.72864000000004</v>
      </c>
      <c r="H420" s="434">
        <v>6167.068921600001</v>
      </c>
      <c r="I420" s="405">
        <f>IF(F420=0,0,H420/F420)</f>
        <v>0.88425632989690728</v>
      </c>
    </row>
    <row r="421" spans="1:9" ht="30" x14ac:dyDescent="0.2">
      <c r="A421" s="406" t="s">
        <v>540</v>
      </c>
      <c r="B421" s="471" t="s">
        <v>541</v>
      </c>
      <c r="C421" s="407" t="s">
        <v>26</v>
      </c>
      <c r="D421" s="400">
        <v>25</v>
      </c>
      <c r="E421" s="400">
        <v>19.63</v>
      </c>
      <c r="F421" s="437">
        <f t="shared" si="15"/>
        <v>490.75</v>
      </c>
      <c r="G421" s="434">
        <v>0</v>
      </c>
      <c r="H421" s="434">
        <v>0</v>
      </c>
      <c r="I421" s="405"/>
    </row>
    <row r="422" spans="1:9" ht="45" x14ac:dyDescent="0.2">
      <c r="A422" s="406" t="s">
        <v>542</v>
      </c>
      <c r="B422" s="471" t="s">
        <v>543</v>
      </c>
      <c r="C422" s="407" t="s">
        <v>35</v>
      </c>
      <c r="D422" s="400">
        <v>175</v>
      </c>
      <c r="E422" s="400">
        <v>243.86</v>
      </c>
      <c r="F422" s="437">
        <f t="shared" si="15"/>
        <v>42675.5</v>
      </c>
      <c r="G422" s="434">
        <v>175</v>
      </c>
      <c r="H422" s="434">
        <v>42675.5</v>
      </c>
      <c r="I422" s="422">
        <f>IF(F422=0,0,H422/F422)</f>
        <v>1</v>
      </c>
    </row>
    <row r="423" spans="1:9" ht="30" x14ac:dyDescent="0.2">
      <c r="A423" s="406" t="s">
        <v>544</v>
      </c>
      <c r="B423" s="471" t="s">
        <v>545</v>
      </c>
      <c r="C423" s="407" t="s">
        <v>26</v>
      </c>
      <c r="D423" s="400">
        <v>170</v>
      </c>
      <c r="E423" s="400">
        <v>91.72</v>
      </c>
      <c r="F423" s="437">
        <f t="shared" si="15"/>
        <v>15592.4</v>
      </c>
      <c r="G423" s="434">
        <v>170</v>
      </c>
      <c r="H423" s="434">
        <v>15592.4</v>
      </c>
      <c r="I423" s="422">
        <f>IF(F423=0,0,H423/F423)</f>
        <v>1</v>
      </c>
    </row>
    <row r="424" spans="1:9" ht="60" x14ac:dyDescent="0.2">
      <c r="A424" s="406" t="s">
        <v>546</v>
      </c>
      <c r="B424" s="471" t="s">
        <v>547</v>
      </c>
      <c r="C424" s="407" t="s">
        <v>35</v>
      </c>
      <c r="D424" s="400">
        <v>295</v>
      </c>
      <c r="E424" s="400">
        <v>139.41999999999999</v>
      </c>
      <c r="F424" s="437">
        <f t="shared" si="15"/>
        <v>41128.9</v>
      </c>
      <c r="G424" s="434">
        <v>295</v>
      </c>
      <c r="H424" s="434">
        <v>41128.899999999994</v>
      </c>
      <c r="I424" s="422">
        <f>IF(F424=0,0,H424/F424)</f>
        <v>0.99999999999999978</v>
      </c>
    </row>
    <row r="425" spans="1:9" ht="30" x14ac:dyDescent="0.2">
      <c r="A425" s="406" t="s">
        <v>548</v>
      </c>
      <c r="B425" s="471" t="s">
        <v>549</v>
      </c>
      <c r="C425" s="407" t="s">
        <v>35</v>
      </c>
      <c r="D425" s="400">
        <v>470</v>
      </c>
      <c r="E425" s="400">
        <v>35.03</v>
      </c>
      <c r="F425" s="437">
        <f t="shared" si="15"/>
        <v>16464.099999999999</v>
      </c>
      <c r="G425" s="434">
        <v>470</v>
      </c>
      <c r="H425" s="434">
        <v>16464.100000000002</v>
      </c>
      <c r="I425" s="405">
        <f>IF(F425=0,0,H425/F425)</f>
        <v>1.0000000000000002</v>
      </c>
    </row>
    <row r="426" spans="1:9" s="423" customFormat="1" ht="50.25" customHeight="1" x14ac:dyDescent="0.2">
      <c r="A426" s="425" t="s">
        <v>550</v>
      </c>
      <c r="B426" s="476" t="s">
        <v>551</v>
      </c>
      <c r="C426" s="400" t="s">
        <v>35</v>
      </c>
      <c r="D426" s="400">
        <v>500</v>
      </c>
      <c r="E426" s="400">
        <v>59.73</v>
      </c>
      <c r="F426" s="437">
        <f t="shared" si="15"/>
        <v>29865</v>
      </c>
      <c r="G426" s="434">
        <v>500</v>
      </c>
      <c r="H426" s="434">
        <v>29865</v>
      </c>
      <c r="I426" s="405">
        <f>IF(F426=0,0,H426/F426)</f>
        <v>1</v>
      </c>
    </row>
    <row r="427" spans="1:9" s="440" customFormat="1" ht="15.75" x14ac:dyDescent="0.2">
      <c r="A427" s="429"/>
      <c r="B427" s="468" t="s">
        <v>284</v>
      </c>
      <c r="C427" s="439"/>
      <c r="D427" s="428"/>
      <c r="E427" s="428"/>
      <c r="F427" s="430">
        <f>SUM(F420:F426)</f>
        <v>153190.95000000001</v>
      </c>
      <c r="G427" s="428">
        <v>0</v>
      </c>
      <c r="H427" s="428">
        <v>151892.9689216</v>
      </c>
      <c r="I427" s="421">
        <f>IF(F427=0,0,H427/F427)</f>
        <v>0.9915270381285578</v>
      </c>
    </row>
    <row r="428" spans="1:9" s="423" customFormat="1" ht="15.75" x14ac:dyDescent="0.2">
      <c r="A428" s="425"/>
      <c r="B428" s="476"/>
      <c r="C428" s="400"/>
      <c r="D428" s="400"/>
      <c r="E428" s="400"/>
      <c r="F428" s="408"/>
      <c r="G428" s="400"/>
      <c r="H428" s="400"/>
      <c r="I428" s="405"/>
    </row>
    <row r="429" spans="1:9" s="440" customFormat="1" ht="15.75" x14ac:dyDescent="0.2">
      <c r="A429" s="429" t="s">
        <v>552</v>
      </c>
      <c r="B429" s="468" t="s">
        <v>553</v>
      </c>
      <c r="C429" s="439"/>
      <c r="D429" s="428"/>
      <c r="E429" s="428"/>
      <c r="F429" s="430"/>
      <c r="G429" s="428"/>
      <c r="H429" s="428"/>
      <c r="I429" s="421"/>
    </row>
    <row r="430" spans="1:9" s="423" customFormat="1" ht="38.25" customHeight="1" x14ac:dyDescent="0.2">
      <c r="A430" s="425" t="s">
        <v>554</v>
      </c>
      <c r="B430" s="476" t="s">
        <v>890</v>
      </c>
      <c r="C430" s="400" t="s">
        <v>35</v>
      </c>
      <c r="D430" s="400">
        <v>407</v>
      </c>
      <c r="E430" s="400">
        <v>25.38</v>
      </c>
      <c r="F430" s="437">
        <f t="shared" ref="F430:F438" si="16">ROUND((D430*E430),2)</f>
        <v>10329.66</v>
      </c>
      <c r="G430" s="434">
        <v>407</v>
      </c>
      <c r="H430" s="434">
        <v>10329.66</v>
      </c>
      <c r="I430" s="405">
        <f>IF(F430=0,0,H430/F430)</f>
        <v>1</v>
      </c>
    </row>
    <row r="431" spans="1:9" s="423" customFormat="1" ht="60" x14ac:dyDescent="0.2">
      <c r="A431" s="425" t="s">
        <v>556</v>
      </c>
      <c r="B431" s="476" t="s">
        <v>547</v>
      </c>
      <c r="C431" s="400" t="s">
        <v>35</v>
      </c>
      <c r="D431" s="400">
        <v>320</v>
      </c>
      <c r="E431" s="400">
        <v>139.41999999999999</v>
      </c>
      <c r="F431" s="437">
        <f t="shared" si="16"/>
        <v>44614.400000000001</v>
      </c>
      <c r="G431" s="434">
        <v>320</v>
      </c>
      <c r="H431" s="434">
        <v>44614.399999999994</v>
      </c>
      <c r="I431" s="405">
        <f>IF(F431=0,0,H431/F431)</f>
        <v>0.99999999999999989</v>
      </c>
    </row>
    <row r="432" spans="1:9" s="423" customFormat="1" ht="72.75" customHeight="1" x14ac:dyDescent="0.2">
      <c r="A432" s="425" t="s">
        <v>891</v>
      </c>
      <c r="B432" s="476" t="s">
        <v>892</v>
      </c>
      <c r="C432" s="400" t="s">
        <v>35</v>
      </c>
      <c r="D432" s="400">
        <v>189.97</v>
      </c>
      <c r="E432" s="400">
        <v>150.09</v>
      </c>
      <c r="F432" s="437">
        <f t="shared" si="16"/>
        <v>28512.6</v>
      </c>
      <c r="G432" s="434">
        <v>189.96999999999997</v>
      </c>
      <c r="H432" s="434">
        <v>28512.597299999998</v>
      </c>
      <c r="I432" s="405">
        <f>IF(F432=0,0,H432/F432)</f>
        <v>0.99999990530502303</v>
      </c>
    </row>
    <row r="433" spans="1:9" s="423" customFormat="1" ht="60" x14ac:dyDescent="0.2">
      <c r="A433" s="425" t="s">
        <v>893</v>
      </c>
      <c r="B433" s="476" t="s">
        <v>894</v>
      </c>
      <c r="C433" s="400" t="s">
        <v>35</v>
      </c>
      <c r="D433" s="400">
        <v>70</v>
      </c>
      <c r="E433" s="400">
        <v>143.91</v>
      </c>
      <c r="F433" s="437">
        <f t="shared" si="16"/>
        <v>10073.700000000001</v>
      </c>
      <c r="G433" s="434">
        <v>70</v>
      </c>
      <c r="H433" s="434">
        <v>10073.699999999999</v>
      </c>
      <c r="I433" s="405">
        <f>IF(F433=0,0,H433/F433)</f>
        <v>0.99999999999999978</v>
      </c>
    </row>
    <row r="434" spans="1:9" s="423" customFormat="1" ht="48.75" customHeight="1" x14ac:dyDescent="0.2">
      <c r="A434" s="425" t="s">
        <v>895</v>
      </c>
      <c r="B434" s="476" t="s">
        <v>896</v>
      </c>
      <c r="C434" s="400" t="s">
        <v>35</v>
      </c>
      <c r="D434" s="400">
        <v>87</v>
      </c>
      <c r="E434" s="400">
        <v>389.24</v>
      </c>
      <c r="F434" s="437">
        <f t="shared" si="16"/>
        <v>33863.879999999997</v>
      </c>
      <c r="G434" s="434">
        <v>87</v>
      </c>
      <c r="H434" s="434">
        <v>33863.879999999997</v>
      </c>
      <c r="I434" s="405">
        <f>IF(F434=0,0,H434/F434)</f>
        <v>1</v>
      </c>
    </row>
    <row r="435" spans="1:9" s="423" customFormat="1" ht="34.5" customHeight="1" x14ac:dyDescent="0.2">
      <c r="A435" s="425" t="s">
        <v>897</v>
      </c>
      <c r="B435" s="476" t="s">
        <v>898</v>
      </c>
      <c r="C435" s="400" t="s">
        <v>35</v>
      </c>
      <c r="D435" s="400">
        <v>19.5</v>
      </c>
      <c r="E435" s="400">
        <v>477.36</v>
      </c>
      <c r="F435" s="437">
        <f t="shared" si="16"/>
        <v>9308.52</v>
      </c>
      <c r="G435" s="434">
        <v>0</v>
      </c>
      <c r="H435" s="434">
        <v>0</v>
      </c>
      <c r="I435" s="405"/>
    </row>
    <row r="436" spans="1:9" s="423" customFormat="1" ht="21.75" customHeight="1" x14ac:dyDescent="0.2">
      <c r="A436" s="425" t="s">
        <v>557</v>
      </c>
      <c r="B436" s="476" t="s">
        <v>558</v>
      </c>
      <c r="C436" s="400" t="s">
        <v>26</v>
      </c>
      <c r="D436" s="400">
        <v>10.5</v>
      </c>
      <c r="E436" s="400">
        <v>57.86</v>
      </c>
      <c r="F436" s="437">
        <f t="shared" si="16"/>
        <v>607.53</v>
      </c>
      <c r="G436" s="434">
        <v>10.5</v>
      </c>
      <c r="H436" s="434">
        <v>607.53</v>
      </c>
      <c r="I436" s="405">
        <f>IF(F436=0,0,H436/F436)</f>
        <v>1</v>
      </c>
    </row>
    <row r="437" spans="1:9" s="423" customFormat="1" ht="54.75" customHeight="1" x14ac:dyDescent="0.2">
      <c r="A437" s="425" t="s">
        <v>559</v>
      </c>
      <c r="B437" s="476" t="s">
        <v>560</v>
      </c>
      <c r="C437" s="400" t="s">
        <v>26</v>
      </c>
      <c r="D437" s="400">
        <v>250</v>
      </c>
      <c r="E437" s="400">
        <v>83.34</v>
      </c>
      <c r="F437" s="437">
        <f t="shared" si="16"/>
        <v>20835</v>
      </c>
      <c r="G437" s="434">
        <v>250</v>
      </c>
      <c r="H437" s="434">
        <v>20835</v>
      </c>
      <c r="I437" s="405">
        <f>IF(F437=0,0,H437/F437)</f>
        <v>1</v>
      </c>
    </row>
    <row r="438" spans="1:9" s="423" customFormat="1" ht="30" x14ac:dyDescent="0.2">
      <c r="A438" s="425" t="s">
        <v>561</v>
      </c>
      <c r="B438" s="476" t="s">
        <v>562</v>
      </c>
      <c r="C438" s="400" t="s">
        <v>26</v>
      </c>
      <c r="D438" s="400">
        <v>8.4</v>
      </c>
      <c r="E438" s="400">
        <v>82.5</v>
      </c>
      <c r="F438" s="437">
        <f t="shared" si="16"/>
        <v>693</v>
      </c>
      <c r="G438" s="434">
        <v>8.4</v>
      </c>
      <c r="H438" s="434">
        <v>693</v>
      </c>
      <c r="I438" s="405">
        <f>IF(F438=0,0,H438/F438)</f>
        <v>1</v>
      </c>
    </row>
    <row r="439" spans="1:9" s="440" customFormat="1" ht="15.75" x14ac:dyDescent="0.2">
      <c r="A439" s="429"/>
      <c r="B439" s="468" t="s">
        <v>285</v>
      </c>
      <c r="C439" s="439"/>
      <c r="D439" s="428"/>
      <c r="E439" s="428"/>
      <c r="F439" s="430">
        <f>SUM(F430:F438)</f>
        <v>158838.28999999998</v>
      </c>
      <c r="G439" s="428">
        <v>0</v>
      </c>
      <c r="H439" s="428">
        <v>149529.76729999998</v>
      </c>
      <c r="I439" s="421">
        <f>IF(F439=0,0,H439/F439)</f>
        <v>0.94139622946079304</v>
      </c>
    </row>
    <row r="440" spans="1:9" ht="15.75" x14ac:dyDescent="0.2">
      <c r="A440" s="406"/>
      <c r="B440" s="472"/>
      <c r="C440" s="407"/>
      <c r="D440" s="400"/>
      <c r="E440" s="400"/>
      <c r="F440" s="401"/>
      <c r="G440" s="400"/>
      <c r="H440" s="402"/>
      <c r="I440" s="403"/>
    </row>
    <row r="441" spans="1:9" s="440" customFormat="1" ht="15.75" x14ac:dyDescent="0.2">
      <c r="A441" s="429" t="s">
        <v>565</v>
      </c>
      <c r="B441" s="468" t="s">
        <v>566</v>
      </c>
      <c r="C441" s="439"/>
      <c r="D441" s="428"/>
      <c r="E441" s="428"/>
      <c r="F441" s="430"/>
      <c r="G441" s="428"/>
      <c r="H441" s="428"/>
      <c r="I441" s="421"/>
    </row>
    <row r="442" spans="1:9" ht="15.75" x14ac:dyDescent="0.2">
      <c r="A442" s="406" t="s">
        <v>567</v>
      </c>
      <c r="B442" s="469" t="s">
        <v>568</v>
      </c>
      <c r="C442" s="407" t="s">
        <v>339</v>
      </c>
      <c r="D442" s="400">
        <v>54</v>
      </c>
      <c r="E442" s="400">
        <v>117.52</v>
      </c>
      <c r="F442" s="437">
        <f t="shared" ref="F442:F474" si="17">ROUND((D442*E442),2)</f>
        <v>6346.08</v>
      </c>
      <c r="G442" s="434">
        <v>54</v>
      </c>
      <c r="H442" s="434">
        <v>6346.08</v>
      </c>
      <c r="I442" s="405">
        <f>IF(F442=0,0,H442/F442)</f>
        <v>1</v>
      </c>
    </row>
    <row r="443" spans="1:9" ht="30" x14ac:dyDescent="0.2">
      <c r="A443" s="406" t="s">
        <v>569</v>
      </c>
      <c r="B443" s="469" t="s">
        <v>570</v>
      </c>
      <c r="C443" s="407" t="s">
        <v>339</v>
      </c>
      <c r="D443" s="400">
        <v>2</v>
      </c>
      <c r="E443" s="400">
        <v>261.83999999999997</v>
      </c>
      <c r="F443" s="437">
        <f t="shared" si="17"/>
        <v>523.67999999999995</v>
      </c>
      <c r="G443" s="434">
        <v>2</v>
      </c>
      <c r="H443" s="434">
        <v>523.67999999999995</v>
      </c>
      <c r="I443" s="405">
        <f>IF(F443=0,0,H443/F443)</f>
        <v>1</v>
      </c>
    </row>
    <row r="444" spans="1:9" ht="15.75" x14ac:dyDescent="0.2">
      <c r="A444" s="406" t="s">
        <v>571</v>
      </c>
      <c r="B444" s="469" t="s">
        <v>572</v>
      </c>
      <c r="C444" s="407" t="s">
        <v>339</v>
      </c>
      <c r="D444" s="400">
        <v>10</v>
      </c>
      <c r="E444" s="400">
        <v>137.97</v>
      </c>
      <c r="F444" s="437">
        <f t="shared" si="17"/>
        <v>1379.7</v>
      </c>
      <c r="G444" s="434">
        <v>10</v>
      </c>
      <c r="H444" s="434">
        <v>1379.7</v>
      </c>
      <c r="I444" s="405">
        <f>IF(F444=0,0,H444/F444)</f>
        <v>1</v>
      </c>
    </row>
    <row r="445" spans="1:9" ht="30" x14ac:dyDescent="0.2">
      <c r="A445" s="406" t="s">
        <v>573</v>
      </c>
      <c r="B445" s="469" t="s">
        <v>574</v>
      </c>
      <c r="C445" s="407" t="s">
        <v>339</v>
      </c>
      <c r="D445" s="400">
        <v>12</v>
      </c>
      <c r="E445" s="400">
        <v>107.05</v>
      </c>
      <c r="F445" s="437">
        <f t="shared" si="17"/>
        <v>1284.5999999999999</v>
      </c>
      <c r="G445" s="434">
        <v>12</v>
      </c>
      <c r="H445" s="434">
        <v>1284.5999999999999</v>
      </c>
      <c r="I445" s="405">
        <f>IF(F445=0,0,H445/F445)</f>
        <v>1</v>
      </c>
    </row>
    <row r="446" spans="1:9" ht="30" x14ac:dyDescent="0.2">
      <c r="A446" s="406" t="s">
        <v>575</v>
      </c>
      <c r="B446" s="469" t="s">
        <v>576</v>
      </c>
      <c r="C446" s="407" t="s">
        <v>23</v>
      </c>
      <c r="D446" s="400">
        <v>10</v>
      </c>
      <c r="E446" s="400">
        <v>250.73</v>
      </c>
      <c r="F446" s="437">
        <f t="shared" si="17"/>
        <v>2507.3000000000002</v>
      </c>
      <c r="G446" s="434">
        <v>10</v>
      </c>
      <c r="H446" s="434">
        <v>2507.2999999999997</v>
      </c>
      <c r="I446" s="405">
        <f>IF(F446=0,0,H446/F446)</f>
        <v>0.99999999999999978</v>
      </c>
    </row>
    <row r="447" spans="1:9" ht="30" x14ac:dyDescent="0.2">
      <c r="A447" s="406" t="s">
        <v>577</v>
      </c>
      <c r="B447" s="469" t="s">
        <v>578</v>
      </c>
      <c r="C447" s="407" t="s">
        <v>23</v>
      </c>
      <c r="D447" s="400">
        <v>2</v>
      </c>
      <c r="E447" s="400">
        <v>113.17</v>
      </c>
      <c r="F447" s="437">
        <f t="shared" si="17"/>
        <v>226.34</v>
      </c>
      <c r="G447" s="434">
        <v>2</v>
      </c>
      <c r="H447" s="434">
        <v>226.34</v>
      </c>
      <c r="I447" s="405">
        <f>IF(F447=0,0,H447/F447)</f>
        <v>1</v>
      </c>
    </row>
    <row r="448" spans="1:9" ht="35.25" customHeight="1" x14ac:dyDescent="0.2">
      <c r="A448" s="406" t="s">
        <v>579</v>
      </c>
      <c r="B448" s="469" t="s">
        <v>580</v>
      </c>
      <c r="C448" s="407" t="s">
        <v>23</v>
      </c>
      <c r="D448" s="400">
        <v>1</v>
      </c>
      <c r="E448" s="400">
        <v>881.16</v>
      </c>
      <c r="F448" s="437">
        <f t="shared" si="17"/>
        <v>881.16</v>
      </c>
      <c r="G448" s="434">
        <v>0</v>
      </c>
      <c r="H448" s="434">
        <v>0</v>
      </c>
      <c r="I448" s="405">
        <f>IF(F448=0,0,H448/F448)</f>
        <v>0</v>
      </c>
    </row>
    <row r="449" spans="1:9" ht="23.25" customHeight="1" x14ac:dyDescent="0.2">
      <c r="A449" s="406" t="s">
        <v>581</v>
      </c>
      <c r="B449" s="469" t="s">
        <v>582</v>
      </c>
      <c r="C449" s="407" t="s">
        <v>339</v>
      </c>
      <c r="D449" s="400">
        <v>10</v>
      </c>
      <c r="E449" s="400">
        <v>184.05</v>
      </c>
      <c r="F449" s="437">
        <f t="shared" si="17"/>
        <v>1840.5</v>
      </c>
      <c r="G449" s="434">
        <v>10</v>
      </c>
      <c r="H449" s="434">
        <v>1840.5</v>
      </c>
      <c r="I449" s="405">
        <f>IF(F449=0,0,H449/F449)</f>
        <v>1</v>
      </c>
    </row>
    <row r="450" spans="1:9" ht="30" x14ac:dyDescent="0.2">
      <c r="A450" s="406" t="s">
        <v>583</v>
      </c>
      <c r="B450" s="469" t="s">
        <v>584</v>
      </c>
      <c r="C450" s="407" t="s">
        <v>26</v>
      </c>
      <c r="D450" s="400">
        <v>25</v>
      </c>
      <c r="E450" s="400">
        <v>29.15</v>
      </c>
      <c r="F450" s="437">
        <f t="shared" si="17"/>
        <v>728.75</v>
      </c>
      <c r="G450" s="434">
        <v>25</v>
      </c>
      <c r="H450" s="434">
        <v>728.75</v>
      </c>
      <c r="I450" s="405">
        <f>IF(F450=0,0,H450/F450)</f>
        <v>1</v>
      </c>
    </row>
    <row r="451" spans="1:9" ht="30" x14ac:dyDescent="0.2">
      <c r="A451" s="406" t="s">
        <v>585</v>
      </c>
      <c r="B451" s="469" t="s">
        <v>586</v>
      </c>
      <c r="C451" s="407" t="s">
        <v>26</v>
      </c>
      <c r="D451" s="400">
        <v>45</v>
      </c>
      <c r="E451" s="400">
        <v>40.909999999999997</v>
      </c>
      <c r="F451" s="437">
        <f t="shared" si="17"/>
        <v>1840.95</v>
      </c>
      <c r="G451" s="434">
        <v>45</v>
      </c>
      <c r="H451" s="434">
        <v>1840.9499999999998</v>
      </c>
      <c r="I451" s="405">
        <f>IF(F451=0,0,H451/F451)</f>
        <v>0.99999999999999989</v>
      </c>
    </row>
    <row r="452" spans="1:9" ht="39.75" customHeight="1" x14ac:dyDescent="0.2">
      <c r="A452" s="406" t="s">
        <v>587</v>
      </c>
      <c r="B452" s="471" t="s">
        <v>588</v>
      </c>
      <c r="C452" s="407" t="s">
        <v>26</v>
      </c>
      <c r="D452" s="400">
        <v>25</v>
      </c>
      <c r="E452" s="400">
        <v>17.78</v>
      </c>
      <c r="F452" s="437">
        <f t="shared" si="17"/>
        <v>444.5</v>
      </c>
      <c r="G452" s="434">
        <v>25</v>
      </c>
      <c r="H452" s="434">
        <v>444.5</v>
      </c>
      <c r="I452" s="405">
        <f>IF(F452=0,0,H452/F452)</f>
        <v>1</v>
      </c>
    </row>
    <row r="453" spans="1:9" ht="30.75" customHeight="1" x14ac:dyDescent="0.2">
      <c r="A453" s="406" t="s">
        <v>589</v>
      </c>
      <c r="B453" s="471" t="s">
        <v>590</v>
      </c>
      <c r="C453" s="407" t="s">
        <v>26</v>
      </c>
      <c r="D453" s="400">
        <v>45</v>
      </c>
      <c r="E453" s="400">
        <v>36.71</v>
      </c>
      <c r="F453" s="437">
        <f t="shared" si="17"/>
        <v>1651.95</v>
      </c>
      <c r="G453" s="434">
        <v>45</v>
      </c>
      <c r="H453" s="434">
        <v>1651.95</v>
      </c>
      <c r="I453" s="405">
        <f>IF(F453=0,0,H453/F453)</f>
        <v>1</v>
      </c>
    </row>
    <row r="454" spans="1:9" ht="37.5" customHeight="1" x14ac:dyDescent="0.2">
      <c r="A454" s="406" t="s">
        <v>591</v>
      </c>
      <c r="B454" s="471" t="s">
        <v>592</v>
      </c>
      <c r="C454" s="407" t="s">
        <v>23</v>
      </c>
      <c r="D454" s="400">
        <v>8</v>
      </c>
      <c r="E454" s="400">
        <v>28.89</v>
      </c>
      <c r="F454" s="437">
        <f t="shared" si="17"/>
        <v>231.12</v>
      </c>
      <c r="G454" s="434">
        <v>8</v>
      </c>
      <c r="H454" s="434">
        <v>231.12</v>
      </c>
      <c r="I454" s="405">
        <f>IF(F454=0,0,H454/F454)</f>
        <v>1</v>
      </c>
    </row>
    <row r="455" spans="1:9" ht="30" x14ac:dyDescent="0.2">
      <c r="A455" s="406" t="s">
        <v>593</v>
      </c>
      <c r="B455" s="469" t="s">
        <v>594</v>
      </c>
      <c r="C455" s="407" t="s">
        <v>26</v>
      </c>
      <c r="D455" s="400">
        <v>12</v>
      </c>
      <c r="E455" s="400">
        <v>24.21</v>
      </c>
      <c r="F455" s="437">
        <f t="shared" si="17"/>
        <v>290.52</v>
      </c>
      <c r="G455" s="434">
        <v>12</v>
      </c>
      <c r="H455" s="434">
        <v>290.52</v>
      </c>
      <c r="I455" s="405">
        <f>IF(F455=0,0,H455/F455)</f>
        <v>1</v>
      </c>
    </row>
    <row r="456" spans="1:9" ht="30" x14ac:dyDescent="0.2">
      <c r="A456" s="406" t="s">
        <v>595</v>
      </c>
      <c r="B456" s="469" t="s">
        <v>584</v>
      </c>
      <c r="C456" s="407" t="s">
        <v>26</v>
      </c>
      <c r="D456" s="400">
        <v>12</v>
      </c>
      <c r="E456" s="400">
        <v>29.15</v>
      </c>
      <c r="F456" s="437">
        <f t="shared" si="17"/>
        <v>349.8</v>
      </c>
      <c r="G456" s="434">
        <v>12</v>
      </c>
      <c r="H456" s="434">
        <v>349.79999999999995</v>
      </c>
      <c r="I456" s="405">
        <f>IF(F456=0,0,H456/F456)</f>
        <v>0.99999999999999989</v>
      </c>
    </row>
    <row r="457" spans="1:9" ht="30" x14ac:dyDescent="0.2">
      <c r="A457" s="406" t="s">
        <v>596</v>
      </c>
      <c r="B457" s="469" t="s">
        <v>597</v>
      </c>
      <c r="C457" s="407" t="s">
        <v>26</v>
      </c>
      <c r="D457" s="400">
        <v>12</v>
      </c>
      <c r="E457" s="400">
        <v>41.57</v>
      </c>
      <c r="F457" s="437">
        <f t="shared" si="17"/>
        <v>498.84</v>
      </c>
      <c r="G457" s="434">
        <v>12</v>
      </c>
      <c r="H457" s="434">
        <v>498.84000000000003</v>
      </c>
      <c r="I457" s="405">
        <f>IF(F457=0,0,H457/F457)</f>
        <v>1.0000000000000002</v>
      </c>
    </row>
    <row r="458" spans="1:9" ht="30" x14ac:dyDescent="0.2">
      <c r="A458" s="406" t="s">
        <v>598</v>
      </c>
      <c r="B458" s="469" t="s">
        <v>599</v>
      </c>
      <c r="C458" s="407" t="s">
        <v>26</v>
      </c>
      <c r="D458" s="400">
        <v>12</v>
      </c>
      <c r="E458" s="400">
        <v>65.78</v>
      </c>
      <c r="F458" s="437">
        <f t="shared" si="17"/>
        <v>789.36</v>
      </c>
      <c r="G458" s="434">
        <v>12</v>
      </c>
      <c r="H458" s="434">
        <v>789.36</v>
      </c>
      <c r="I458" s="405">
        <f>IF(F458=0,0,H458/F458)</f>
        <v>1</v>
      </c>
    </row>
    <row r="459" spans="1:9" ht="30" x14ac:dyDescent="0.2">
      <c r="A459" s="406" t="s">
        <v>600</v>
      </c>
      <c r="B459" s="469" t="s">
        <v>601</v>
      </c>
      <c r="C459" s="407" t="s">
        <v>26</v>
      </c>
      <c r="D459" s="400">
        <v>12</v>
      </c>
      <c r="E459" s="400">
        <v>96.32</v>
      </c>
      <c r="F459" s="437">
        <f t="shared" si="17"/>
        <v>1155.8399999999999</v>
      </c>
      <c r="G459" s="434">
        <v>12</v>
      </c>
      <c r="H459" s="434">
        <v>1155.8399999999999</v>
      </c>
      <c r="I459" s="405">
        <f>IF(F459=0,0,H459/F459)</f>
        <v>1</v>
      </c>
    </row>
    <row r="460" spans="1:9" ht="30" x14ac:dyDescent="0.2">
      <c r="A460" s="406" t="s">
        <v>602</v>
      </c>
      <c r="B460" s="469" t="s">
        <v>603</v>
      </c>
      <c r="C460" s="407" t="s">
        <v>26</v>
      </c>
      <c r="D460" s="400">
        <v>12</v>
      </c>
      <c r="E460" s="400">
        <v>137.81</v>
      </c>
      <c r="F460" s="437">
        <f t="shared" si="17"/>
        <v>1653.72</v>
      </c>
      <c r="G460" s="434">
        <v>12</v>
      </c>
      <c r="H460" s="434">
        <v>1653.72</v>
      </c>
      <c r="I460" s="405">
        <f>IF(F460=0,0,H460/F460)</f>
        <v>1</v>
      </c>
    </row>
    <row r="461" spans="1:9" ht="30" x14ac:dyDescent="0.2">
      <c r="A461" s="406" t="s">
        <v>604</v>
      </c>
      <c r="B461" s="469" t="s">
        <v>586</v>
      </c>
      <c r="C461" s="407" t="s">
        <v>26</v>
      </c>
      <c r="D461" s="400">
        <v>12</v>
      </c>
      <c r="E461" s="400">
        <v>40.909999999999997</v>
      </c>
      <c r="F461" s="437">
        <f t="shared" si="17"/>
        <v>490.92</v>
      </c>
      <c r="G461" s="434">
        <v>12</v>
      </c>
      <c r="H461" s="434">
        <v>490.91999999999996</v>
      </c>
      <c r="I461" s="405">
        <f>IF(F461=0,0,H461/F461)</f>
        <v>0.99999999999999989</v>
      </c>
    </row>
    <row r="462" spans="1:9" ht="30" x14ac:dyDescent="0.2">
      <c r="A462" s="406" t="s">
        <v>605</v>
      </c>
      <c r="B462" s="469" t="s">
        <v>606</v>
      </c>
      <c r="C462" s="407" t="s">
        <v>26</v>
      </c>
      <c r="D462" s="400">
        <v>12</v>
      </c>
      <c r="E462" s="400">
        <v>53.82</v>
      </c>
      <c r="F462" s="437">
        <f t="shared" si="17"/>
        <v>645.84</v>
      </c>
      <c r="G462" s="434">
        <v>12</v>
      </c>
      <c r="H462" s="434">
        <v>645.84</v>
      </c>
      <c r="I462" s="405">
        <f>IF(F462=0,0,H462/F462)</f>
        <v>1</v>
      </c>
    </row>
    <row r="463" spans="1:9" ht="30" x14ac:dyDescent="0.2">
      <c r="A463" s="406" t="s">
        <v>607</v>
      </c>
      <c r="B463" s="469" t="s">
        <v>608</v>
      </c>
      <c r="C463" s="407" t="s">
        <v>26</v>
      </c>
      <c r="D463" s="400">
        <v>12</v>
      </c>
      <c r="E463" s="400">
        <v>85.96</v>
      </c>
      <c r="F463" s="437">
        <f t="shared" si="17"/>
        <v>1031.52</v>
      </c>
      <c r="G463" s="434">
        <v>12</v>
      </c>
      <c r="H463" s="434">
        <v>1031.52</v>
      </c>
      <c r="I463" s="405">
        <f>IF(F463=0,0,H463/F463)</f>
        <v>1</v>
      </c>
    </row>
    <row r="464" spans="1:9" ht="30" x14ac:dyDescent="0.2">
      <c r="A464" s="406" t="s">
        <v>609</v>
      </c>
      <c r="B464" s="469" t="s">
        <v>610</v>
      </c>
      <c r="C464" s="407" t="s">
        <v>26</v>
      </c>
      <c r="D464" s="400">
        <v>12</v>
      </c>
      <c r="E464" s="400">
        <v>77.94</v>
      </c>
      <c r="F464" s="437">
        <f t="shared" si="17"/>
        <v>935.28</v>
      </c>
      <c r="G464" s="434">
        <v>12</v>
      </c>
      <c r="H464" s="434">
        <v>935.28</v>
      </c>
      <c r="I464" s="405">
        <f>IF(F464=0,0,H464/F464)</f>
        <v>1</v>
      </c>
    </row>
    <row r="465" spans="1:9" ht="15.75" x14ac:dyDescent="0.2">
      <c r="A465" s="406" t="s">
        <v>611</v>
      </c>
      <c r="B465" s="469" t="s">
        <v>614</v>
      </c>
      <c r="C465" s="407" t="s">
        <v>23</v>
      </c>
      <c r="D465" s="400">
        <v>5</v>
      </c>
      <c r="E465" s="400">
        <v>26.62</v>
      </c>
      <c r="F465" s="437">
        <f t="shared" si="17"/>
        <v>133.1</v>
      </c>
      <c r="G465" s="434">
        <v>0</v>
      </c>
      <c r="H465" s="434">
        <v>0</v>
      </c>
      <c r="I465" s="405">
        <f>IF(F465=0,0,H465/F465)</f>
        <v>0</v>
      </c>
    </row>
    <row r="466" spans="1:9" ht="30" x14ac:dyDescent="0.2">
      <c r="A466" s="406" t="s">
        <v>615</v>
      </c>
      <c r="B466" s="469" t="s">
        <v>616</v>
      </c>
      <c r="C466" s="407" t="s">
        <v>26</v>
      </c>
      <c r="D466" s="400">
        <v>115</v>
      </c>
      <c r="E466" s="400">
        <v>12.76</v>
      </c>
      <c r="F466" s="437">
        <f t="shared" si="17"/>
        <v>1467.4</v>
      </c>
      <c r="G466" s="434">
        <v>115</v>
      </c>
      <c r="H466" s="434">
        <v>1467.3999999999999</v>
      </c>
      <c r="I466" s="405">
        <f>IF(F466=0,0,H466/F466)</f>
        <v>0.99999999999999989</v>
      </c>
    </row>
    <row r="467" spans="1:9" ht="30" x14ac:dyDescent="0.2">
      <c r="A467" s="406" t="s">
        <v>617</v>
      </c>
      <c r="B467" s="469" t="s">
        <v>618</v>
      </c>
      <c r="C467" s="407" t="s">
        <v>26</v>
      </c>
      <c r="D467" s="400">
        <v>40</v>
      </c>
      <c r="E467" s="400">
        <v>19.12</v>
      </c>
      <c r="F467" s="437">
        <f t="shared" si="17"/>
        <v>764.8</v>
      </c>
      <c r="G467" s="434">
        <v>40</v>
      </c>
      <c r="H467" s="434">
        <v>764.80000000000007</v>
      </c>
      <c r="I467" s="405">
        <f>IF(F467=0,0,H467/F467)</f>
        <v>1.0000000000000002</v>
      </c>
    </row>
    <row r="468" spans="1:9" ht="30" x14ac:dyDescent="0.2">
      <c r="A468" s="406" t="s">
        <v>619</v>
      </c>
      <c r="B468" s="469" t="s">
        <v>620</v>
      </c>
      <c r="C468" s="407" t="s">
        <v>26</v>
      </c>
      <c r="D468" s="400">
        <v>10</v>
      </c>
      <c r="E468" s="400">
        <v>37.049999999999997</v>
      </c>
      <c r="F468" s="437">
        <f t="shared" si="17"/>
        <v>370.5</v>
      </c>
      <c r="G468" s="434">
        <v>10</v>
      </c>
      <c r="H468" s="434">
        <v>370.5</v>
      </c>
      <c r="I468" s="405">
        <f>IF(F468=0,0,H468/F468)</f>
        <v>1</v>
      </c>
    </row>
    <row r="469" spans="1:9" ht="30" x14ac:dyDescent="0.2">
      <c r="A469" s="406" t="s">
        <v>621</v>
      </c>
      <c r="B469" s="469" t="s">
        <v>622</v>
      </c>
      <c r="C469" s="407" t="s">
        <v>340</v>
      </c>
      <c r="D469" s="400">
        <v>100</v>
      </c>
      <c r="E469" s="400">
        <v>4.1500000000000004</v>
      </c>
      <c r="F469" s="437">
        <f t="shared" si="17"/>
        <v>415</v>
      </c>
      <c r="G469" s="434">
        <v>100</v>
      </c>
      <c r="H469" s="434">
        <v>415.00000000000006</v>
      </c>
      <c r="I469" s="405">
        <f>IF(F469=0,0,H469/F469)</f>
        <v>1.0000000000000002</v>
      </c>
    </row>
    <row r="470" spans="1:9" ht="33" customHeight="1" x14ac:dyDescent="0.2">
      <c r="A470" s="406" t="s">
        <v>899</v>
      </c>
      <c r="B470" s="469" t="s">
        <v>900</v>
      </c>
      <c r="C470" s="407" t="s">
        <v>26</v>
      </c>
      <c r="D470" s="400">
        <v>70</v>
      </c>
      <c r="E470" s="400">
        <v>71.14</v>
      </c>
      <c r="F470" s="437">
        <f t="shared" si="17"/>
        <v>4979.8</v>
      </c>
      <c r="G470" s="434">
        <v>70</v>
      </c>
      <c r="H470" s="434">
        <v>4979.8</v>
      </c>
      <c r="I470" s="405">
        <f>IF(F470=0,0,H470/F470)</f>
        <v>1</v>
      </c>
    </row>
    <row r="471" spans="1:9" ht="38.25" customHeight="1" x14ac:dyDescent="0.2">
      <c r="A471" s="406" t="s">
        <v>901</v>
      </c>
      <c r="B471" s="469" t="s">
        <v>902</v>
      </c>
      <c r="C471" s="407" t="s">
        <v>26</v>
      </c>
      <c r="D471" s="400">
        <v>30</v>
      </c>
      <c r="E471" s="400">
        <v>116.58</v>
      </c>
      <c r="F471" s="437">
        <f t="shared" si="17"/>
        <v>3497.4</v>
      </c>
      <c r="G471" s="434">
        <v>30</v>
      </c>
      <c r="H471" s="434">
        <v>3497.4</v>
      </c>
      <c r="I471" s="405">
        <f>IF(F471=0,0,H471/F471)</f>
        <v>1</v>
      </c>
    </row>
    <row r="472" spans="1:9" ht="63" customHeight="1" x14ac:dyDescent="0.2">
      <c r="A472" s="406" t="s">
        <v>903</v>
      </c>
      <c r="B472" s="469" t="s">
        <v>904</v>
      </c>
      <c r="C472" s="407" t="s">
        <v>23</v>
      </c>
      <c r="D472" s="400">
        <v>4</v>
      </c>
      <c r="E472" s="400">
        <v>789.4</v>
      </c>
      <c r="F472" s="437">
        <f t="shared" si="17"/>
        <v>3157.6</v>
      </c>
      <c r="G472" s="434">
        <v>4</v>
      </c>
      <c r="H472" s="434">
        <v>3157.6</v>
      </c>
      <c r="I472" s="405">
        <f>IF(F472=0,0,H472/F472)</f>
        <v>1</v>
      </c>
    </row>
    <row r="473" spans="1:9" ht="69.75" customHeight="1" x14ac:dyDescent="0.2">
      <c r="A473" s="406" t="s">
        <v>905</v>
      </c>
      <c r="B473" s="469" t="s">
        <v>906</v>
      </c>
      <c r="C473" s="407" t="s">
        <v>23</v>
      </c>
      <c r="D473" s="400">
        <v>5</v>
      </c>
      <c r="E473" s="400">
        <v>887.93</v>
      </c>
      <c r="F473" s="437">
        <f t="shared" si="17"/>
        <v>4439.6499999999996</v>
      </c>
      <c r="G473" s="434">
        <v>5</v>
      </c>
      <c r="H473" s="434">
        <v>4439.6499999999996</v>
      </c>
      <c r="I473" s="405">
        <f>IF(F473=0,0,H473/F473)</f>
        <v>1</v>
      </c>
    </row>
    <row r="474" spans="1:9" ht="60" x14ac:dyDescent="0.2">
      <c r="A474" s="406" t="s">
        <v>907</v>
      </c>
      <c r="B474" s="469" t="s">
        <v>908</v>
      </c>
      <c r="C474" s="407" t="s">
        <v>23</v>
      </c>
      <c r="D474" s="400">
        <v>3</v>
      </c>
      <c r="E474" s="400">
        <v>841.93</v>
      </c>
      <c r="F474" s="437">
        <f t="shared" si="17"/>
        <v>2525.79</v>
      </c>
      <c r="G474" s="434">
        <v>3</v>
      </c>
      <c r="H474" s="434">
        <v>2525.79</v>
      </c>
      <c r="I474" s="405">
        <f>IF(F474=0,0,H474/F474)</f>
        <v>1</v>
      </c>
    </row>
    <row r="475" spans="1:9" s="440" customFormat="1" ht="15.75" x14ac:dyDescent="0.2">
      <c r="A475" s="429"/>
      <c r="B475" s="468" t="s">
        <v>293</v>
      </c>
      <c r="C475" s="439"/>
      <c r="D475" s="428"/>
      <c r="E475" s="428"/>
      <c r="F475" s="430">
        <f>SUM(F442:F474)</f>
        <v>49479.310000000005</v>
      </c>
      <c r="G475" s="428">
        <v>0</v>
      </c>
      <c r="H475" s="428">
        <v>48465.05</v>
      </c>
      <c r="I475" s="421">
        <f>IF(F475=0,0,H475/F475)</f>
        <v>0.97950133096035485</v>
      </c>
    </row>
    <row r="476" spans="1:9" ht="15.75" x14ac:dyDescent="0.2">
      <c r="A476" s="406"/>
      <c r="B476" s="471"/>
      <c r="C476" s="407"/>
      <c r="D476" s="400"/>
      <c r="E476" s="400"/>
      <c r="F476" s="408"/>
      <c r="G476" s="400"/>
      <c r="H476" s="402"/>
      <c r="I476" s="403"/>
    </row>
    <row r="477" spans="1:9" ht="15.75" x14ac:dyDescent="0.2">
      <c r="A477" s="429" t="s">
        <v>623</v>
      </c>
      <c r="B477" s="468" t="s">
        <v>624</v>
      </c>
      <c r="C477" s="409"/>
      <c r="D477" s="410"/>
      <c r="E477" s="410"/>
      <c r="F477" s="411"/>
      <c r="G477" s="410"/>
      <c r="H477" s="410"/>
      <c r="I477" s="413"/>
    </row>
    <row r="478" spans="1:9" ht="60" x14ac:dyDescent="0.2">
      <c r="A478" s="406" t="s">
        <v>625</v>
      </c>
      <c r="B478" s="471" t="s">
        <v>626</v>
      </c>
      <c r="C478" s="407" t="s">
        <v>23</v>
      </c>
      <c r="D478" s="400">
        <v>3</v>
      </c>
      <c r="E478" s="400">
        <v>2143.14</v>
      </c>
      <c r="F478" s="437">
        <f t="shared" ref="F478:F534" si="18">ROUND((D478*E478),2)</f>
        <v>6429.42</v>
      </c>
      <c r="G478" s="434">
        <v>3</v>
      </c>
      <c r="H478" s="434">
        <v>6429.42</v>
      </c>
      <c r="I478" s="405">
        <f>IF(F478=0,0,H478/F478)</f>
        <v>1</v>
      </c>
    </row>
    <row r="479" spans="1:9" ht="30" x14ac:dyDescent="0.2">
      <c r="A479" s="406" t="s">
        <v>627</v>
      </c>
      <c r="B479" s="471" t="s">
        <v>628</v>
      </c>
      <c r="C479" s="407" t="s">
        <v>23</v>
      </c>
      <c r="D479" s="400">
        <v>1</v>
      </c>
      <c r="E479" s="400">
        <v>229.49</v>
      </c>
      <c r="F479" s="437">
        <f t="shared" si="18"/>
        <v>229.49</v>
      </c>
      <c r="G479" s="434">
        <v>1</v>
      </c>
      <c r="H479" s="434">
        <v>229.49</v>
      </c>
      <c r="I479" s="405">
        <f>IF(F479=0,0,H479/F479)</f>
        <v>1</v>
      </c>
    </row>
    <row r="480" spans="1:9" ht="15.75" x14ac:dyDescent="0.2">
      <c r="A480" s="406" t="s">
        <v>629</v>
      </c>
      <c r="B480" s="471" t="s">
        <v>630</v>
      </c>
      <c r="C480" s="407" t="s">
        <v>23</v>
      </c>
      <c r="D480" s="400">
        <v>76</v>
      </c>
      <c r="E480" s="400">
        <v>10.68</v>
      </c>
      <c r="F480" s="437">
        <f t="shared" si="18"/>
        <v>811.68</v>
      </c>
      <c r="G480" s="434">
        <v>76</v>
      </c>
      <c r="H480" s="434">
        <v>811.68</v>
      </c>
      <c r="I480" s="405">
        <f>IF(F480=0,0,H480/F480)</f>
        <v>1</v>
      </c>
    </row>
    <row r="481" spans="1:9" ht="45" x14ac:dyDescent="0.2">
      <c r="A481" s="406" t="s">
        <v>631</v>
      </c>
      <c r="B481" s="471" t="s">
        <v>632</v>
      </c>
      <c r="C481" s="407" t="s">
        <v>26</v>
      </c>
      <c r="D481" s="400">
        <v>280</v>
      </c>
      <c r="E481" s="400">
        <v>252.97</v>
      </c>
      <c r="F481" s="437">
        <f t="shared" si="18"/>
        <v>70831.600000000006</v>
      </c>
      <c r="G481" s="434">
        <v>280</v>
      </c>
      <c r="H481" s="434">
        <v>70831.600000000006</v>
      </c>
      <c r="I481" s="405">
        <f>IF(F481=0,0,H481/F481)</f>
        <v>1</v>
      </c>
    </row>
    <row r="482" spans="1:9" ht="30" x14ac:dyDescent="0.2">
      <c r="A482" s="406" t="s">
        <v>633</v>
      </c>
      <c r="B482" s="471" t="s">
        <v>634</v>
      </c>
      <c r="C482" s="407" t="s">
        <v>23</v>
      </c>
      <c r="D482" s="400">
        <v>33</v>
      </c>
      <c r="E482" s="400">
        <v>18.13</v>
      </c>
      <c r="F482" s="437">
        <f t="shared" si="18"/>
        <v>598.29</v>
      </c>
      <c r="G482" s="434">
        <v>33</v>
      </c>
      <c r="H482" s="434">
        <v>598.29</v>
      </c>
      <c r="I482" s="405">
        <f>IF(F482=0,0,H482/F482)</f>
        <v>1</v>
      </c>
    </row>
    <row r="483" spans="1:9" ht="18.75" customHeight="1" x14ac:dyDescent="0.2">
      <c r="A483" s="406" t="s">
        <v>635</v>
      </c>
      <c r="B483" s="471" t="s">
        <v>636</v>
      </c>
      <c r="C483" s="407" t="s">
        <v>23</v>
      </c>
      <c r="D483" s="400">
        <v>38</v>
      </c>
      <c r="E483" s="400">
        <v>13.01</v>
      </c>
      <c r="F483" s="437">
        <f t="shared" si="18"/>
        <v>494.38</v>
      </c>
      <c r="G483" s="434">
        <v>38</v>
      </c>
      <c r="H483" s="434">
        <v>494.38</v>
      </c>
      <c r="I483" s="405">
        <f>IF(F483=0,0,H483/F483)</f>
        <v>1</v>
      </c>
    </row>
    <row r="484" spans="1:9" ht="27.75" customHeight="1" x14ac:dyDescent="0.2">
      <c r="A484" s="406" t="s">
        <v>637</v>
      </c>
      <c r="B484" s="471" t="s">
        <v>638</v>
      </c>
      <c r="C484" s="407" t="s">
        <v>23</v>
      </c>
      <c r="D484" s="400">
        <v>10</v>
      </c>
      <c r="E484" s="400">
        <v>124.24</v>
      </c>
      <c r="F484" s="437">
        <f t="shared" si="18"/>
        <v>1242.4000000000001</v>
      </c>
      <c r="G484" s="434">
        <v>10</v>
      </c>
      <c r="H484" s="434">
        <v>1242.3999999999999</v>
      </c>
      <c r="I484" s="405">
        <f>IF(F484=0,0,H484/F484)</f>
        <v>0.99999999999999978</v>
      </c>
    </row>
    <row r="485" spans="1:9" ht="30" x14ac:dyDescent="0.2">
      <c r="A485" s="406" t="s">
        <v>639</v>
      </c>
      <c r="B485" s="471" t="s">
        <v>640</v>
      </c>
      <c r="C485" s="407" t="s">
        <v>23</v>
      </c>
      <c r="D485" s="400">
        <v>103</v>
      </c>
      <c r="E485" s="400">
        <v>40.47</v>
      </c>
      <c r="F485" s="437">
        <f t="shared" si="18"/>
        <v>4168.41</v>
      </c>
      <c r="G485" s="434">
        <v>103</v>
      </c>
      <c r="H485" s="434">
        <v>4168.41</v>
      </c>
      <c r="I485" s="405">
        <f>IF(F485=0,0,H485/F485)</f>
        <v>1</v>
      </c>
    </row>
    <row r="486" spans="1:9" ht="30" x14ac:dyDescent="0.2">
      <c r="A486" s="406" t="s">
        <v>641</v>
      </c>
      <c r="B486" s="471" t="s">
        <v>642</v>
      </c>
      <c r="C486" s="407" t="s">
        <v>23</v>
      </c>
      <c r="D486" s="400">
        <v>129</v>
      </c>
      <c r="E486" s="400">
        <v>24.1</v>
      </c>
      <c r="F486" s="437">
        <f t="shared" si="18"/>
        <v>3108.9</v>
      </c>
      <c r="G486" s="434">
        <v>129</v>
      </c>
      <c r="H486" s="434">
        <v>3108.9</v>
      </c>
      <c r="I486" s="405">
        <f>IF(F486=0,0,H486/F486)</f>
        <v>1</v>
      </c>
    </row>
    <row r="487" spans="1:9" ht="28.5" customHeight="1" x14ac:dyDescent="0.2">
      <c r="A487" s="406" t="s">
        <v>643</v>
      </c>
      <c r="B487" s="471" t="s">
        <v>644</v>
      </c>
      <c r="C487" s="407" t="s">
        <v>23</v>
      </c>
      <c r="D487" s="400">
        <v>34</v>
      </c>
      <c r="E487" s="400">
        <v>24.1</v>
      </c>
      <c r="F487" s="437">
        <f t="shared" si="18"/>
        <v>819.4</v>
      </c>
      <c r="G487" s="434">
        <v>34</v>
      </c>
      <c r="H487" s="434">
        <v>819.40000000000009</v>
      </c>
      <c r="I487" s="405">
        <f>IF(F487=0,0,H487/F487)</f>
        <v>1.0000000000000002</v>
      </c>
    </row>
    <row r="488" spans="1:9" ht="30" x14ac:dyDescent="0.2">
      <c r="A488" s="406" t="s">
        <v>645</v>
      </c>
      <c r="B488" s="471" t="s">
        <v>646</v>
      </c>
      <c r="C488" s="407" t="s">
        <v>23</v>
      </c>
      <c r="D488" s="400">
        <v>12</v>
      </c>
      <c r="E488" s="400">
        <v>29.58</v>
      </c>
      <c r="F488" s="437">
        <f t="shared" si="18"/>
        <v>354.96</v>
      </c>
      <c r="G488" s="434">
        <v>12</v>
      </c>
      <c r="H488" s="434">
        <v>354.96</v>
      </c>
      <c r="I488" s="405">
        <f>IF(F488=0,0,H488/F488)</f>
        <v>1</v>
      </c>
    </row>
    <row r="489" spans="1:9" ht="30" x14ac:dyDescent="0.2">
      <c r="A489" s="406" t="s">
        <v>647</v>
      </c>
      <c r="B489" s="471" t="s">
        <v>648</v>
      </c>
      <c r="C489" s="407" t="s">
        <v>23</v>
      </c>
      <c r="D489" s="400">
        <v>13</v>
      </c>
      <c r="E489" s="400">
        <v>26.11</v>
      </c>
      <c r="F489" s="437">
        <f t="shared" si="18"/>
        <v>339.43</v>
      </c>
      <c r="G489" s="434">
        <v>13</v>
      </c>
      <c r="H489" s="434">
        <v>339.43</v>
      </c>
      <c r="I489" s="405">
        <f>IF(F489=0,0,H489/F489)</f>
        <v>1</v>
      </c>
    </row>
    <row r="490" spans="1:9" ht="24" customHeight="1" x14ac:dyDescent="0.2">
      <c r="A490" s="406" t="s">
        <v>649</v>
      </c>
      <c r="B490" s="471" t="s">
        <v>650</v>
      </c>
      <c r="C490" s="407" t="s">
        <v>23</v>
      </c>
      <c r="D490" s="400">
        <v>125</v>
      </c>
      <c r="E490" s="400">
        <v>8.43</v>
      </c>
      <c r="F490" s="437">
        <f t="shared" si="18"/>
        <v>1053.75</v>
      </c>
      <c r="G490" s="434">
        <v>125</v>
      </c>
      <c r="H490" s="434">
        <v>1053.75</v>
      </c>
      <c r="I490" s="405">
        <f>IF(F490=0,0,H490/F490)</f>
        <v>1</v>
      </c>
    </row>
    <row r="491" spans="1:9" ht="30" x14ac:dyDescent="0.2">
      <c r="A491" s="406" t="s">
        <v>651</v>
      </c>
      <c r="B491" s="471" t="s">
        <v>652</v>
      </c>
      <c r="C491" s="407" t="s">
        <v>23</v>
      </c>
      <c r="D491" s="400">
        <v>35</v>
      </c>
      <c r="E491" s="400">
        <v>125.67</v>
      </c>
      <c r="F491" s="437">
        <f t="shared" si="18"/>
        <v>4398.45</v>
      </c>
      <c r="G491" s="434">
        <v>35</v>
      </c>
      <c r="H491" s="434">
        <v>4398.45</v>
      </c>
      <c r="I491" s="405">
        <f>IF(F491=0,0,H491/F491)</f>
        <v>1</v>
      </c>
    </row>
    <row r="492" spans="1:9" ht="30" x14ac:dyDescent="0.2">
      <c r="A492" s="406" t="s">
        <v>653</v>
      </c>
      <c r="B492" s="471" t="s">
        <v>654</v>
      </c>
      <c r="C492" s="407" t="s">
        <v>23</v>
      </c>
      <c r="D492" s="400">
        <v>40</v>
      </c>
      <c r="E492" s="400">
        <v>107.89</v>
      </c>
      <c r="F492" s="437">
        <f t="shared" si="18"/>
        <v>4315.6000000000004</v>
      </c>
      <c r="G492" s="434">
        <v>40</v>
      </c>
      <c r="H492" s="434">
        <v>4315.6000000000004</v>
      </c>
      <c r="I492" s="405">
        <f>IF(F492=0,0,H492/F492)</f>
        <v>1</v>
      </c>
    </row>
    <row r="493" spans="1:9" ht="30" x14ac:dyDescent="0.2">
      <c r="A493" s="406" t="s">
        <v>655</v>
      </c>
      <c r="B493" s="471" t="s">
        <v>656</v>
      </c>
      <c r="C493" s="407" t="s">
        <v>23</v>
      </c>
      <c r="D493" s="400">
        <v>115</v>
      </c>
      <c r="E493" s="400">
        <v>66.3</v>
      </c>
      <c r="F493" s="437">
        <f t="shared" si="18"/>
        <v>7624.5</v>
      </c>
      <c r="G493" s="434">
        <v>115</v>
      </c>
      <c r="H493" s="434">
        <v>7624.5</v>
      </c>
      <c r="I493" s="405">
        <f>IF(F493=0,0,H493/F493)</f>
        <v>1</v>
      </c>
    </row>
    <row r="494" spans="1:9" ht="30" x14ac:dyDescent="0.2">
      <c r="A494" s="406" t="s">
        <v>657</v>
      </c>
      <c r="B494" s="471" t="s">
        <v>658</v>
      </c>
      <c r="C494" s="407" t="s">
        <v>23</v>
      </c>
      <c r="D494" s="400">
        <v>177</v>
      </c>
      <c r="E494" s="400">
        <v>27.24</v>
      </c>
      <c r="F494" s="437">
        <f t="shared" si="18"/>
        <v>4821.4799999999996</v>
      </c>
      <c r="G494" s="434">
        <v>177</v>
      </c>
      <c r="H494" s="434">
        <v>4821.4799999999996</v>
      </c>
      <c r="I494" s="405">
        <f>IF(F494=0,0,H494/F494)</f>
        <v>1</v>
      </c>
    </row>
    <row r="495" spans="1:9" ht="30" x14ac:dyDescent="0.2">
      <c r="A495" s="406" t="s">
        <v>659</v>
      </c>
      <c r="B495" s="471" t="s">
        <v>660</v>
      </c>
      <c r="C495" s="407" t="s">
        <v>23</v>
      </c>
      <c r="D495" s="400">
        <v>4</v>
      </c>
      <c r="E495" s="400">
        <v>120.01</v>
      </c>
      <c r="F495" s="437">
        <f t="shared" si="18"/>
        <v>480.04</v>
      </c>
      <c r="G495" s="434">
        <v>4</v>
      </c>
      <c r="H495" s="434">
        <v>480.04</v>
      </c>
      <c r="I495" s="405">
        <f>IF(F495=0,0,H495/F495)</f>
        <v>1</v>
      </c>
    </row>
    <row r="496" spans="1:9" ht="60" x14ac:dyDescent="0.2">
      <c r="A496" s="406" t="s">
        <v>661</v>
      </c>
      <c r="B496" s="471" t="s">
        <v>662</v>
      </c>
      <c r="C496" s="407" t="s">
        <v>23</v>
      </c>
      <c r="D496" s="400">
        <v>52</v>
      </c>
      <c r="E496" s="400">
        <v>47.55</v>
      </c>
      <c r="F496" s="437">
        <f t="shared" si="18"/>
        <v>2472.6</v>
      </c>
      <c r="G496" s="434">
        <v>52</v>
      </c>
      <c r="H496" s="434">
        <v>2472.6</v>
      </c>
      <c r="I496" s="405">
        <f>IF(F496=0,0,H496/F496)</f>
        <v>1</v>
      </c>
    </row>
    <row r="497" spans="1:9" ht="45" x14ac:dyDescent="0.2">
      <c r="A497" s="406" t="s">
        <v>663</v>
      </c>
      <c r="B497" s="471" t="s">
        <v>664</v>
      </c>
      <c r="C497" s="407" t="s">
        <v>26</v>
      </c>
      <c r="D497" s="400">
        <v>75</v>
      </c>
      <c r="E497" s="400">
        <v>37.090000000000003</v>
      </c>
      <c r="F497" s="437">
        <f t="shared" si="18"/>
        <v>2781.75</v>
      </c>
      <c r="G497" s="434">
        <v>75</v>
      </c>
      <c r="H497" s="434">
        <v>2781.7500000000005</v>
      </c>
      <c r="I497" s="405">
        <f>IF(F497=0,0,H497/F497)</f>
        <v>1.0000000000000002</v>
      </c>
    </row>
    <row r="498" spans="1:9" ht="30" x14ac:dyDescent="0.2">
      <c r="A498" s="406">
        <v>120318</v>
      </c>
      <c r="B498" s="471" t="s">
        <v>666</v>
      </c>
      <c r="C498" s="407" t="s">
        <v>23</v>
      </c>
      <c r="D498" s="400">
        <v>1</v>
      </c>
      <c r="E498" s="400">
        <v>181.5</v>
      </c>
      <c r="F498" s="437">
        <f t="shared" si="18"/>
        <v>181.5</v>
      </c>
      <c r="G498" s="434">
        <v>1</v>
      </c>
      <c r="H498" s="434">
        <v>181.5</v>
      </c>
      <c r="I498" s="405">
        <f>IF(F498=0,0,H498/F498)</f>
        <v>1</v>
      </c>
    </row>
    <row r="499" spans="1:9" ht="15.75" x14ac:dyDescent="0.2">
      <c r="A499" s="406" t="s">
        <v>667</v>
      </c>
      <c r="B499" s="471" t="s">
        <v>668</v>
      </c>
      <c r="C499" s="407" t="s">
        <v>23</v>
      </c>
      <c r="D499" s="400">
        <v>35</v>
      </c>
      <c r="E499" s="400">
        <v>12.48</v>
      </c>
      <c r="F499" s="437">
        <f t="shared" si="18"/>
        <v>436.8</v>
      </c>
      <c r="G499" s="434">
        <v>35</v>
      </c>
      <c r="H499" s="434">
        <v>436.8</v>
      </c>
      <c r="I499" s="405">
        <f>IF(F499=0,0,H499/F499)</f>
        <v>1</v>
      </c>
    </row>
    <row r="500" spans="1:9" ht="30" x14ac:dyDescent="0.2">
      <c r="A500" s="406" t="s">
        <v>669</v>
      </c>
      <c r="B500" s="471" t="s">
        <v>670</v>
      </c>
      <c r="C500" s="407" t="s">
        <v>26</v>
      </c>
      <c r="D500" s="400">
        <v>75</v>
      </c>
      <c r="E500" s="400">
        <v>168.83</v>
      </c>
      <c r="F500" s="437">
        <f t="shared" si="18"/>
        <v>12662.25</v>
      </c>
      <c r="G500" s="434">
        <v>75</v>
      </c>
      <c r="H500" s="434">
        <v>12662.250000000002</v>
      </c>
      <c r="I500" s="405">
        <f>IF(F500=0,0,H500/F500)</f>
        <v>1.0000000000000002</v>
      </c>
    </row>
    <row r="501" spans="1:9" ht="30" x14ac:dyDescent="0.2">
      <c r="A501" s="406" t="s">
        <v>671</v>
      </c>
      <c r="B501" s="471" t="s">
        <v>672</v>
      </c>
      <c r="C501" s="407" t="s">
        <v>23</v>
      </c>
      <c r="D501" s="400">
        <v>75</v>
      </c>
      <c r="E501" s="400">
        <v>75.41</v>
      </c>
      <c r="F501" s="437">
        <f t="shared" si="18"/>
        <v>5655.75</v>
      </c>
      <c r="G501" s="434">
        <v>75</v>
      </c>
      <c r="H501" s="434">
        <v>5655.75</v>
      </c>
      <c r="I501" s="405">
        <f>IF(F501=0,0,H501/F501)</f>
        <v>1</v>
      </c>
    </row>
    <row r="502" spans="1:9" ht="30" x14ac:dyDescent="0.2">
      <c r="A502" s="406" t="s">
        <v>673</v>
      </c>
      <c r="B502" s="471" t="s">
        <v>676</v>
      </c>
      <c r="C502" s="407" t="s">
        <v>23</v>
      </c>
      <c r="D502" s="400">
        <v>4</v>
      </c>
      <c r="E502" s="400">
        <v>144.18</v>
      </c>
      <c r="F502" s="437">
        <f t="shared" si="18"/>
        <v>576.72</v>
      </c>
      <c r="G502" s="434">
        <v>4</v>
      </c>
      <c r="H502" s="434">
        <v>576.72</v>
      </c>
      <c r="I502" s="405">
        <f>IF(F502=0,0,H502/F502)</f>
        <v>1</v>
      </c>
    </row>
    <row r="503" spans="1:9" ht="30" x14ac:dyDescent="0.2">
      <c r="A503" s="406" t="s">
        <v>675</v>
      </c>
      <c r="B503" s="471" t="s">
        <v>678</v>
      </c>
      <c r="C503" s="407" t="s">
        <v>23</v>
      </c>
      <c r="D503" s="400">
        <v>25</v>
      </c>
      <c r="E503" s="400">
        <v>17.88</v>
      </c>
      <c r="F503" s="437">
        <f t="shared" si="18"/>
        <v>447</v>
      </c>
      <c r="G503" s="434">
        <v>25</v>
      </c>
      <c r="H503" s="434">
        <v>447</v>
      </c>
      <c r="I503" s="405">
        <f>IF(F503=0,0,H503/F503)</f>
        <v>1</v>
      </c>
    </row>
    <row r="504" spans="1:9" ht="15.75" x14ac:dyDescent="0.2">
      <c r="A504" s="406" t="s">
        <v>679</v>
      </c>
      <c r="B504" s="471" t="s">
        <v>680</v>
      </c>
      <c r="C504" s="407" t="s">
        <v>23</v>
      </c>
      <c r="D504" s="400">
        <v>4</v>
      </c>
      <c r="E504" s="400">
        <v>23.65</v>
      </c>
      <c r="F504" s="437">
        <f t="shared" si="18"/>
        <v>94.6</v>
      </c>
      <c r="G504" s="434">
        <v>4</v>
      </c>
      <c r="H504" s="434">
        <v>94.6</v>
      </c>
      <c r="I504" s="405">
        <f>IF(F504=0,0,H504/F504)</f>
        <v>1</v>
      </c>
    </row>
    <row r="505" spans="1:9" ht="15.75" x14ac:dyDescent="0.2">
      <c r="A505" s="406" t="s">
        <v>681</v>
      </c>
      <c r="B505" s="471" t="s">
        <v>682</v>
      </c>
      <c r="C505" s="407" t="s">
        <v>23</v>
      </c>
      <c r="D505" s="400">
        <v>3</v>
      </c>
      <c r="E505" s="400">
        <v>23.11</v>
      </c>
      <c r="F505" s="437">
        <f t="shared" si="18"/>
        <v>69.33</v>
      </c>
      <c r="G505" s="434">
        <v>3</v>
      </c>
      <c r="H505" s="434">
        <v>69.33</v>
      </c>
      <c r="I505" s="405">
        <f>IF(F505=0,0,H505/F505)</f>
        <v>1</v>
      </c>
    </row>
    <row r="506" spans="1:9" ht="15.75" x14ac:dyDescent="0.2">
      <c r="A506" s="406" t="s">
        <v>683</v>
      </c>
      <c r="B506" s="471" t="s">
        <v>684</v>
      </c>
      <c r="C506" s="407" t="s">
        <v>23</v>
      </c>
      <c r="D506" s="400">
        <v>4</v>
      </c>
      <c r="E506" s="400">
        <v>45.05</v>
      </c>
      <c r="F506" s="437">
        <f t="shared" si="18"/>
        <v>180.2</v>
      </c>
      <c r="G506" s="434">
        <v>4</v>
      </c>
      <c r="H506" s="434">
        <v>180.2</v>
      </c>
      <c r="I506" s="405">
        <f>IF(F506=0,0,H506/F506)</f>
        <v>1</v>
      </c>
    </row>
    <row r="507" spans="1:9" ht="15.75" x14ac:dyDescent="0.2">
      <c r="A507" s="406" t="s">
        <v>685</v>
      </c>
      <c r="B507" s="471" t="s">
        <v>686</v>
      </c>
      <c r="C507" s="407" t="s">
        <v>23</v>
      </c>
      <c r="D507" s="400">
        <v>198</v>
      </c>
      <c r="E507" s="400">
        <v>2.6</v>
      </c>
      <c r="F507" s="437">
        <f t="shared" si="18"/>
        <v>514.79999999999995</v>
      </c>
      <c r="G507" s="434">
        <v>198</v>
      </c>
      <c r="H507" s="434">
        <v>514.80000000000007</v>
      </c>
      <c r="I507" s="405">
        <f>IF(F507=0,0,H507/F507)</f>
        <v>1.0000000000000002</v>
      </c>
    </row>
    <row r="508" spans="1:9" ht="15.75" x14ac:dyDescent="0.2">
      <c r="A508" s="406" t="s">
        <v>687</v>
      </c>
      <c r="B508" s="471" t="s">
        <v>688</v>
      </c>
      <c r="C508" s="407" t="s">
        <v>23</v>
      </c>
      <c r="D508" s="400">
        <v>10</v>
      </c>
      <c r="E508" s="400">
        <v>8.11</v>
      </c>
      <c r="F508" s="437">
        <f t="shared" si="18"/>
        <v>81.099999999999994</v>
      </c>
      <c r="G508" s="434">
        <v>10</v>
      </c>
      <c r="H508" s="434">
        <v>81.099999999999994</v>
      </c>
      <c r="I508" s="405">
        <f>IF(F508=0,0,H508/F508)</f>
        <v>1</v>
      </c>
    </row>
    <row r="509" spans="1:9" ht="25.5" customHeight="1" x14ac:dyDescent="0.2">
      <c r="A509" s="406" t="s">
        <v>689</v>
      </c>
      <c r="B509" s="471" t="s">
        <v>690</v>
      </c>
      <c r="C509" s="407" t="s">
        <v>23</v>
      </c>
      <c r="D509" s="400">
        <v>5</v>
      </c>
      <c r="E509" s="400">
        <v>27.41</v>
      </c>
      <c r="F509" s="437">
        <f t="shared" si="18"/>
        <v>137.05000000000001</v>
      </c>
      <c r="G509" s="434">
        <v>5</v>
      </c>
      <c r="H509" s="434">
        <v>137.05000000000001</v>
      </c>
      <c r="I509" s="405">
        <f>IF(F509=0,0,H509/F509)</f>
        <v>1</v>
      </c>
    </row>
    <row r="510" spans="1:9" ht="30" x14ac:dyDescent="0.2">
      <c r="A510" s="425" t="s">
        <v>691</v>
      </c>
      <c r="B510" s="476" t="s">
        <v>692</v>
      </c>
      <c r="C510" s="400" t="s">
        <v>26</v>
      </c>
      <c r="D510" s="400">
        <v>12</v>
      </c>
      <c r="E510" s="400">
        <v>20.03</v>
      </c>
      <c r="F510" s="437">
        <f t="shared" si="18"/>
        <v>240.36</v>
      </c>
      <c r="G510" s="434">
        <v>12</v>
      </c>
      <c r="H510" s="434">
        <v>240.36</v>
      </c>
      <c r="I510" s="405">
        <f>IF(F510=0,0,H510/F510)</f>
        <v>1</v>
      </c>
    </row>
    <row r="511" spans="1:9" ht="30" x14ac:dyDescent="0.2">
      <c r="A511" s="425" t="s">
        <v>693</v>
      </c>
      <c r="B511" s="476" t="s">
        <v>694</v>
      </c>
      <c r="C511" s="400" t="s">
        <v>26</v>
      </c>
      <c r="D511" s="400">
        <v>12</v>
      </c>
      <c r="E511" s="400">
        <v>30.07</v>
      </c>
      <c r="F511" s="437">
        <f t="shared" si="18"/>
        <v>360.84</v>
      </c>
      <c r="G511" s="434">
        <v>12</v>
      </c>
      <c r="H511" s="434">
        <v>360.84000000000003</v>
      </c>
      <c r="I511" s="405">
        <f>IF(F511=0,0,H511/F511)</f>
        <v>1.0000000000000002</v>
      </c>
    </row>
    <row r="512" spans="1:9" ht="30" x14ac:dyDescent="0.2">
      <c r="A512" s="425" t="s">
        <v>695</v>
      </c>
      <c r="B512" s="476" t="s">
        <v>696</v>
      </c>
      <c r="C512" s="400" t="s">
        <v>341</v>
      </c>
      <c r="D512" s="400">
        <v>12</v>
      </c>
      <c r="E512" s="400">
        <v>44.33</v>
      </c>
      <c r="F512" s="437">
        <f t="shared" si="18"/>
        <v>531.96</v>
      </c>
      <c r="G512" s="434">
        <v>12</v>
      </c>
      <c r="H512" s="434">
        <v>531.96</v>
      </c>
      <c r="I512" s="405">
        <f>IF(F512=0,0,H512/F512)</f>
        <v>1</v>
      </c>
    </row>
    <row r="513" spans="1:9" ht="30" x14ac:dyDescent="0.2">
      <c r="A513" s="425" t="s">
        <v>697</v>
      </c>
      <c r="B513" s="476" t="s">
        <v>698</v>
      </c>
      <c r="C513" s="400" t="s">
        <v>26</v>
      </c>
      <c r="D513" s="400">
        <v>12</v>
      </c>
      <c r="E513" s="400">
        <v>55.67</v>
      </c>
      <c r="F513" s="437">
        <f t="shared" si="18"/>
        <v>668.04</v>
      </c>
      <c r="G513" s="434">
        <v>12</v>
      </c>
      <c r="H513" s="434">
        <v>668.04</v>
      </c>
      <c r="I513" s="405">
        <f>IF(F513=0,0,H513/F513)</f>
        <v>1</v>
      </c>
    </row>
    <row r="514" spans="1:9" ht="30" x14ac:dyDescent="0.2">
      <c r="A514" s="425" t="s">
        <v>699</v>
      </c>
      <c r="B514" s="476" t="s">
        <v>698</v>
      </c>
      <c r="C514" s="400" t="s">
        <v>26</v>
      </c>
      <c r="D514" s="400">
        <v>86</v>
      </c>
      <c r="E514" s="400">
        <v>28.13</v>
      </c>
      <c r="F514" s="437">
        <f t="shared" si="18"/>
        <v>2419.1799999999998</v>
      </c>
      <c r="G514" s="434">
        <v>86</v>
      </c>
      <c r="H514" s="434">
        <v>2419.1799999999998</v>
      </c>
      <c r="I514" s="405">
        <f>IF(F514=0,0,H514/F514)</f>
        <v>1</v>
      </c>
    </row>
    <row r="515" spans="1:9" ht="33" customHeight="1" x14ac:dyDescent="0.2">
      <c r="A515" s="406" t="s">
        <v>701</v>
      </c>
      <c r="B515" s="471" t="s">
        <v>702</v>
      </c>
      <c r="C515" s="407" t="s">
        <v>26</v>
      </c>
      <c r="D515" s="400">
        <v>20</v>
      </c>
      <c r="E515" s="400">
        <v>27.2</v>
      </c>
      <c r="F515" s="437">
        <f t="shared" si="18"/>
        <v>544</v>
      </c>
      <c r="G515" s="434">
        <v>20</v>
      </c>
      <c r="H515" s="434">
        <v>544</v>
      </c>
      <c r="I515" s="405">
        <f>IF(F515=0,0,H515/F515)</f>
        <v>1</v>
      </c>
    </row>
    <row r="516" spans="1:9" ht="45" customHeight="1" x14ac:dyDescent="0.2">
      <c r="A516" s="406" t="s">
        <v>703</v>
      </c>
      <c r="B516" s="471" t="s">
        <v>704</v>
      </c>
      <c r="C516" s="407" t="s">
        <v>23</v>
      </c>
      <c r="D516" s="400">
        <v>36</v>
      </c>
      <c r="E516" s="400">
        <v>26.3</v>
      </c>
      <c r="F516" s="437">
        <f t="shared" si="18"/>
        <v>946.8</v>
      </c>
      <c r="G516" s="434">
        <v>36</v>
      </c>
      <c r="H516" s="434">
        <v>946.80000000000007</v>
      </c>
      <c r="I516" s="405">
        <f>IF(F516=0,0,H516/F516)</f>
        <v>1.0000000000000002</v>
      </c>
    </row>
    <row r="517" spans="1:9" ht="38.25" customHeight="1" x14ac:dyDescent="0.2">
      <c r="A517" s="406" t="s">
        <v>705</v>
      </c>
      <c r="B517" s="471" t="s">
        <v>706</v>
      </c>
      <c r="C517" s="407" t="s">
        <v>23</v>
      </c>
      <c r="D517" s="400">
        <v>17</v>
      </c>
      <c r="E517" s="400">
        <v>72.099999999999994</v>
      </c>
      <c r="F517" s="437">
        <f t="shared" si="18"/>
        <v>1225.7</v>
      </c>
      <c r="G517" s="434">
        <v>17</v>
      </c>
      <c r="H517" s="434">
        <v>1225.6999999999998</v>
      </c>
      <c r="I517" s="405">
        <f>IF(F517=0,0,H517/F517)</f>
        <v>0.99999999999999978</v>
      </c>
    </row>
    <row r="518" spans="1:9" ht="25.5" customHeight="1" x14ac:dyDescent="0.2">
      <c r="A518" s="406" t="s">
        <v>707</v>
      </c>
      <c r="B518" s="471" t="s">
        <v>708</v>
      </c>
      <c r="C518" s="407" t="s">
        <v>23</v>
      </c>
      <c r="D518" s="400">
        <v>2</v>
      </c>
      <c r="E518" s="400">
        <v>220.18</v>
      </c>
      <c r="F518" s="437">
        <f t="shared" si="18"/>
        <v>440.36</v>
      </c>
      <c r="G518" s="434">
        <v>2</v>
      </c>
      <c r="H518" s="434">
        <v>440.36</v>
      </c>
      <c r="I518" s="405">
        <f>IF(F518=0,0,H518/F518)</f>
        <v>1</v>
      </c>
    </row>
    <row r="519" spans="1:9" ht="35.25" customHeight="1" x14ac:dyDescent="0.2">
      <c r="A519" s="406" t="s">
        <v>709</v>
      </c>
      <c r="B519" s="471" t="s">
        <v>710</v>
      </c>
      <c r="C519" s="407" t="s">
        <v>23</v>
      </c>
      <c r="D519" s="400">
        <v>3</v>
      </c>
      <c r="E519" s="400">
        <v>213.51</v>
      </c>
      <c r="F519" s="437">
        <f t="shared" si="18"/>
        <v>640.53</v>
      </c>
      <c r="G519" s="434">
        <v>3</v>
      </c>
      <c r="H519" s="434">
        <v>640.53</v>
      </c>
      <c r="I519" s="405">
        <f>IF(F519=0,0,H519/F519)</f>
        <v>1</v>
      </c>
    </row>
    <row r="520" spans="1:9" ht="39" customHeight="1" x14ac:dyDescent="0.2">
      <c r="A520" s="406" t="s">
        <v>711</v>
      </c>
      <c r="B520" s="471" t="s">
        <v>712</v>
      </c>
      <c r="C520" s="407" t="s">
        <v>23</v>
      </c>
      <c r="D520" s="400">
        <v>16</v>
      </c>
      <c r="E520" s="400">
        <v>72.099999999999994</v>
      </c>
      <c r="F520" s="437">
        <f t="shared" si="18"/>
        <v>1153.5999999999999</v>
      </c>
      <c r="G520" s="434">
        <v>16</v>
      </c>
      <c r="H520" s="434">
        <v>1153.5999999999999</v>
      </c>
      <c r="I520" s="405">
        <f>IF(F520=0,0,H520/F520)</f>
        <v>1</v>
      </c>
    </row>
    <row r="521" spans="1:9" ht="33" customHeight="1" x14ac:dyDescent="0.2">
      <c r="A521" s="406" t="s">
        <v>713</v>
      </c>
      <c r="B521" s="471" t="s">
        <v>714</v>
      </c>
      <c r="C521" s="407" t="s">
        <v>26</v>
      </c>
      <c r="D521" s="400">
        <v>7050</v>
      </c>
      <c r="E521" s="400">
        <v>8.25</v>
      </c>
      <c r="F521" s="437">
        <f t="shared" si="18"/>
        <v>58162.5</v>
      </c>
      <c r="G521" s="434">
        <v>7050</v>
      </c>
      <c r="H521" s="434">
        <v>58162.5</v>
      </c>
      <c r="I521" s="405">
        <f>IF(F521=0,0,H521/F521)</f>
        <v>1</v>
      </c>
    </row>
    <row r="522" spans="1:9" ht="30" x14ac:dyDescent="0.2">
      <c r="A522" s="406" t="s">
        <v>715</v>
      </c>
      <c r="B522" s="471" t="s">
        <v>716</v>
      </c>
      <c r="C522" s="407" t="s">
        <v>26</v>
      </c>
      <c r="D522" s="400">
        <v>2000</v>
      </c>
      <c r="E522" s="400">
        <v>11.37</v>
      </c>
      <c r="F522" s="437">
        <f t="shared" si="18"/>
        <v>22740</v>
      </c>
      <c r="G522" s="434">
        <v>2000</v>
      </c>
      <c r="H522" s="434">
        <v>22740</v>
      </c>
      <c r="I522" s="405">
        <f>IF(F522=0,0,H522/F522)</f>
        <v>1</v>
      </c>
    </row>
    <row r="523" spans="1:9" ht="30" x14ac:dyDescent="0.2">
      <c r="A523" s="406" t="s">
        <v>717</v>
      </c>
      <c r="B523" s="471" t="s">
        <v>718</v>
      </c>
      <c r="C523" s="407" t="s">
        <v>26</v>
      </c>
      <c r="D523" s="400">
        <v>75</v>
      </c>
      <c r="E523" s="400">
        <v>31.76</v>
      </c>
      <c r="F523" s="437">
        <f t="shared" si="18"/>
        <v>2382</v>
      </c>
      <c r="G523" s="434">
        <v>75</v>
      </c>
      <c r="H523" s="434">
        <v>2382</v>
      </c>
      <c r="I523" s="405">
        <f>IF(F523=0,0,H523/F523)</f>
        <v>1</v>
      </c>
    </row>
    <row r="524" spans="1:9" ht="30" x14ac:dyDescent="0.2">
      <c r="A524" s="406" t="s">
        <v>719</v>
      </c>
      <c r="B524" s="471" t="s">
        <v>720</v>
      </c>
      <c r="C524" s="407" t="s">
        <v>26</v>
      </c>
      <c r="D524" s="400">
        <v>300</v>
      </c>
      <c r="E524" s="400">
        <v>44.25</v>
      </c>
      <c r="F524" s="437">
        <f t="shared" si="18"/>
        <v>13275</v>
      </c>
      <c r="G524" s="434">
        <v>300</v>
      </c>
      <c r="H524" s="434">
        <v>13275</v>
      </c>
      <c r="I524" s="405">
        <f>IF(F524=0,0,H524/F524)</f>
        <v>1</v>
      </c>
    </row>
    <row r="525" spans="1:9" ht="15.75" x14ac:dyDescent="0.2">
      <c r="A525" s="406" t="s">
        <v>721</v>
      </c>
      <c r="B525" s="471" t="s">
        <v>722</v>
      </c>
      <c r="C525" s="407" t="s">
        <v>23</v>
      </c>
      <c r="D525" s="400">
        <v>500</v>
      </c>
      <c r="E525" s="400">
        <v>0.45</v>
      </c>
      <c r="F525" s="437">
        <f t="shared" si="18"/>
        <v>225</v>
      </c>
      <c r="G525" s="434">
        <v>500</v>
      </c>
      <c r="H525" s="434">
        <v>225</v>
      </c>
      <c r="I525" s="405">
        <f>IF(F525=0,0,H525/F525)</f>
        <v>1</v>
      </c>
    </row>
    <row r="526" spans="1:9" ht="30" x14ac:dyDescent="0.2">
      <c r="A526" s="406" t="s">
        <v>723</v>
      </c>
      <c r="B526" s="471" t="s">
        <v>724</v>
      </c>
      <c r="C526" s="407" t="s">
        <v>26</v>
      </c>
      <c r="D526" s="400">
        <v>280</v>
      </c>
      <c r="E526" s="400">
        <v>12.77</v>
      </c>
      <c r="F526" s="437">
        <f t="shared" si="18"/>
        <v>3575.6</v>
      </c>
      <c r="G526" s="434">
        <v>280</v>
      </c>
      <c r="H526" s="434">
        <v>3575.6</v>
      </c>
      <c r="I526" s="405">
        <f>IF(F526=0,0,H526/F526)</f>
        <v>1</v>
      </c>
    </row>
    <row r="527" spans="1:9" ht="30" x14ac:dyDescent="0.2">
      <c r="A527" s="406" t="s">
        <v>725</v>
      </c>
      <c r="B527" s="471" t="s">
        <v>726</v>
      </c>
      <c r="C527" s="407" t="s">
        <v>26</v>
      </c>
      <c r="D527" s="400">
        <v>15</v>
      </c>
      <c r="E527" s="400">
        <v>19.12</v>
      </c>
      <c r="F527" s="437">
        <f t="shared" si="18"/>
        <v>286.8</v>
      </c>
      <c r="G527" s="434">
        <v>15</v>
      </c>
      <c r="H527" s="434">
        <v>286.8</v>
      </c>
      <c r="I527" s="405">
        <f>IF(F527=0,0,H527/F527)</f>
        <v>1</v>
      </c>
    </row>
    <row r="528" spans="1:9" ht="45" x14ac:dyDescent="0.2">
      <c r="A528" s="406" t="s">
        <v>727</v>
      </c>
      <c r="B528" s="476" t="s">
        <v>728</v>
      </c>
      <c r="C528" s="407" t="s">
        <v>23</v>
      </c>
      <c r="D528" s="400">
        <v>104</v>
      </c>
      <c r="E528" s="400">
        <v>247.44</v>
      </c>
      <c r="F528" s="437">
        <f t="shared" si="18"/>
        <v>25733.759999999998</v>
      </c>
      <c r="G528" s="434">
        <v>104</v>
      </c>
      <c r="H528" s="434">
        <v>25733.759999999998</v>
      </c>
      <c r="I528" s="405">
        <f>IF(F528=0,0,H528/F528)</f>
        <v>1</v>
      </c>
    </row>
    <row r="529" spans="1:9" ht="54" customHeight="1" x14ac:dyDescent="0.2">
      <c r="A529" s="406" t="s">
        <v>729</v>
      </c>
      <c r="B529" s="471" t="s">
        <v>730</v>
      </c>
      <c r="C529" s="407" t="s">
        <v>23</v>
      </c>
      <c r="D529" s="400">
        <v>32</v>
      </c>
      <c r="E529" s="400">
        <v>252.16</v>
      </c>
      <c r="F529" s="437">
        <f t="shared" si="18"/>
        <v>8069.12</v>
      </c>
      <c r="G529" s="434">
        <v>32</v>
      </c>
      <c r="H529" s="434">
        <v>8069.12</v>
      </c>
      <c r="I529" s="405">
        <f>IF(F529=0,0,H529/F529)</f>
        <v>1</v>
      </c>
    </row>
    <row r="530" spans="1:9" ht="50.25" customHeight="1" x14ac:dyDescent="0.2">
      <c r="A530" s="406" t="s">
        <v>731</v>
      </c>
      <c r="B530" s="471" t="s">
        <v>732</v>
      </c>
      <c r="C530" s="407" t="s">
        <v>23</v>
      </c>
      <c r="D530" s="400">
        <v>1</v>
      </c>
      <c r="E530" s="400">
        <v>291.99</v>
      </c>
      <c r="F530" s="437">
        <f t="shared" si="18"/>
        <v>291.99</v>
      </c>
      <c r="G530" s="434">
        <v>0</v>
      </c>
      <c r="H530" s="434">
        <v>0</v>
      </c>
      <c r="I530" s="405">
        <f>IF(F530=0,0,H530/F530)</f>
        <v>0</v>
      </c>
    </row>
    <row r="531" spans="1:9" ht="72.75" customHeight="1" x14ac:dyDescent="0.2">
      <c r="A531" s="406" t="s">
        <v>733</v>
      </c>
      <c r="B531" s="471" t="s">
        <v>734</v>
      </c>
      <c r="C531" s="407" t="s">
        <v>23</v>
      </c>
      <c r="D531" s="400">
        <v>10</v>
      </c>
      <c r="E531" s="400">
        <v>265.64999999999998</v>
      </c>
      <c r="F531" s="437">
        <f t="shared" si="18"/>
        <v>2656.5</v>
      </c>
      <c r="G531" s="434">
        <v>10</v>
      </c>
      <c r="H531" s="434">
        <v>2656.5</v>
      </c>
      <c r="I531" s="405">
        <f>IF(F531=0,0,H531/F531)</f>
        <v>1</v>
      </c>
    </row>
    <row r="532" spans="1:9" ht="45" x14ac:dyDescent="0.2">
      <c r="A532" s="406" t="s">
        <v>735</v>
      </c>
      <c r="B532" s="471" t="s">
        <v>736</v>
      </c>
      <c r="C532" s="407" t="s">
        <v>23</v>
      </c>
      <c r="D532" s="400">
        <v>3</v>
      </c>
      <c r="E532" s="400">
        <v>115.63</v>
      </c>
      <c r="F532" s="437">
        <f t="shared" si="18"/>
        <v>346.89</v>
      </c>
      <c r="G532" s="434">
        <v>0</v>
      </c>
      <c r="H532" s="434">
        <v>0</v>
      </c>
      <c r="I532" s="405">
        <f>IF(F532=0,0,H532/F532)</f>
        <v>0</v>
      </c>
    </row>
    <row r="533" spans="1:9" ht="45" x14ac:dyDescent="0.2">
      <c r="A533" s="406" t="s">
        <v>737</v>
      </c>
      <c r="B533" s="471" t="s">
        <v>738</v>
      </c>
      <c r="C533" s="407" t="s">
        <v>23</v>
      </c>
      <c r="D533" s="400">
        <v>2</v>
      </c>
      <c r="E533" s="400">
        <v>675.66</v>
      </c>
      <c r="F533" s="437">
        <f t="shared" si="18"/>
        <v>1351.32</v>
      </c>
      <c r="G533" s="434">
        <v>2</v>
      </c>
      <c r="H533" s="434">
        <v>1351.32</v>
      </c>
      <c r="I533" s="405">
        <f>IF(F533=0,0,H533/F533)</f>
        <v>1</v>
      </c>
    </row>
    <row r="534" spans="1:9" ht="55.5" customHeight="1" x14ac:dyDescent="0.2">
      <c r="A534" s="406" t="s">
        <v>739</v>
      </c>
      <c r="B534" s="471" t="s">
        <v>740</v>
      </c>
      <c r="C534" s="407" t="s">
        <v>23</v>
      </c>
      <c r="D534" s="400">
        <v>1</v>
      </c>
      <c r="E534" s="400">
        <v>377.51</v>
      </c>
      <c r="F534" s="437">
        <f t="shared" si="18"/>
        <v>377.51</v>
      </c>
      <c r="G534" s="434">
        <v>0</v>
      </c>
      <c r="H534" s="434">
        <v>0</v>
      </c>
      <c r="I534" s="405">
        <f>IF(F534=0,0,H534/F534)</f>
        <v>0</v>
      </c>
    </row>
    <row r="535" spans="1:9" s="440" customFormat="1" ht="15.75" x14ac:dyDescent="0.2">
      <c r="A535" s="429"/>
      <c r="B535" s="468" t="s">
        <v>300</v>
      </c>
      <c r="C535" s="439"/>
      <c r="D535" s="428"/>
      <c r="E535" s="428"/>
      <c r="F535" s="430">
        <f>SUM(F478:F534)</f>
        <v>287058.98999999993</v>
      </c>
      <c r="G535" s="428">
        <v>0</v>
      </c>
      <c r="H535" s="428">
        <v>286042.59999999992</v>
      </c>
      <c r="I535" s="421">
        <f>H535/F535</f>
        <v>0.99645929918446374</v>
      </c>
    </row>
    <row r="536" spans="1:9" ht="15.75" x14ac:dyDescent="0.2">
      <c r="A536" s="406"/>
      <c r="B536" s="471"/>
      <c r="C536" s="407"/>
      <c r="D536" s="400"/>
      <c r="E536" s="400"/>
      <c r="F536" s="408"/>
      <c r="G536" s="400">
        <v>0</v>
      </c>
      <c r="H536" s="402"/>
      <c r="I536" s="403"/>
    </row>
    <row r="537" spans="1:9" ht="15.75" x14ac:dyDescent="0.2">
      <c r="A537" s="429" t="s">
        <v>741</v>
      </c>
      <c r="B537" s="468" t="s">
        <v>742</v>
      </c>
      <c r="C537" s="409"/>
      <c r="D537" s="410"/>
      <c r="E537" s="410"/>
      <c r="F537" s="411"/>
      <c r="G537" s="410">
        <v>0</v>
      </c>
      <c r="H537" s="410"/>
      <c r="I537" s="413"/>
    </row>
    <row r="538" spans="1:9" ht="33" customHeight="1" x14ac:dyDescent="0.2">
      <c r="A538" s="406" t="s">
        <v>743</v>
      </c>
      <c r="B538" s="471" t="s">
        <v>744</v>
      </c>
      <c r="C538" s="407" t="s">
        <v>26</v>
      </c>
      <c r="D538" s="400">
        <v>50</v>
      </c>
      <c r="E538" s="400">
        <v>54.97</v>
      </c>
      <c r="F538" s="437">
        <f t="shared" ref="F538:F584" si="19">ROUND((D538*E538),2)</f>
        <v>2748.5</v>
      </c>
      <c r="G538" s="434">
        <v>0</v>
      </c>
      <c r="H538" s="434">
        <v>0</v>
      </c>
      <c r="I538" s="405">
        <f>IF(F538=0,0,H538/F538)</f>
        <v>0</v>
      </c>
    </row>
    <row r="539" spans="1:9" ht="34.5" customHeight="1" x14ac:dyDescent="0.2">
      <c r="A539" s="406" t="s">
        <v>909</v>
      </c>
      <c r="B539" s="471" t="s">
        <v>910</v>
      </c>
      <c r="C539" s="407" t="s">
        <v>23</v>
      </c>
      <c r="D539" s="400">
        <v>1</v>
      </c>
      <c r="E539" s="400">
        <v>3081.24</v>
      </c>
      <c r="F539" s="437">
        <f t="shared" si="19"/>
        <v>3081.24</v>
      </c>
      <c r="G539" s="434">
        <v>0</v>
      </c>
      <c r="H539" s="434">
        <v>0</v>
      </c>
      <c r="I539" s="405">
        <f>IF(F539=0,0,H539/F539)</f>
        <v>0</v>
      </c>
    </row>
    <row r="540" spans="1:9" ht="45" x14ac:dyDescent="0.2">
      <c r="A540" s="406" t="s">
        <v>911</v>
      </c>
      <c r="B540" s="471" t="s">
        <v>912</v>
      </c>
      <c r="C540" s="407" t="s">
        <v>23</v>
      </c>
      <c r="D540" s="400">
        <v>1</v>
      </c>
      <c r="E540" s="400">
        <v>3643.4</v>
      </c>
      <c r="F540" s="437">
        <f t="shared" si="19"/>
        <v>3643.4</v>
      </c>
      <c r="G540" s="434">
        <v>1</v>
      </c>
      <c r="H540" s="434">
        <v>3643.4</v>
      </c>
      <c r="I540" s="405">
        <f>IF(F540=0,0,H540/F540)</f>
        <v>1</v>
      </c>
    </row>
    <row r="541" spans="1:9" ht="30" x14ac:dyDescent="0.2">
      <c r="A541" s="406" t="s">
        <v>913</v>
      </c>
      <c r="B541" s="471" t="s">
        <v>914</v>
      </c>
      <c r="C541" s="407" t="s">
        <v>26</v>
      </c>
      <c r="D541" s="400">
        <v>50</v>
      </c>
      <c r="E541" s="400">
        <v>32.94</v>
      </c>
      <c r="F541" s="437">
        <f t="shared" si="19"/>
        <v>1647</v>
      </c>
      <c r="G541" s="434">
        <v>0</v>
      </c>
      <c r="H541" s="434">
        <v>0</v>
      </c>
      <c r="I541" s="405">
        <f>IF(F541=0,0,H541/F541)</f>
        <v>0</v>
      </c>
    </row>
    <row r="542" spans="1:9" ht="60" x14ac:dyDescent="0.2">
      <c r="A542" s="406" t="s">
        <v>745</v>
      </c>
      <c r="B542" s="471" t="s">
        <v>746</v>
      </c>
      <c r="C542" s="407" t="s">
        <v>23</v>
      </c>
      <c r="D542" s="400">
        <v>1</v>
      </c>
      <c r="E542" s="400">
        <v>2160.69</v>
      </c>
      <c r="F542" s="437">
        <f t="shared" si="19"/>
        <v>2160.69</v>
      </c>
      <c r="G542" s="434">
        <v>1</v>
      </c>
      <c r="H542" s="434">
        <v>2160.69</v>
      </c>
      <c r="I542" s="405">
        <f>IF(F542=0,0,H542/F542)</f>
        <v>1</v>
      </c>
    </row>
    <row r="543" spans="1:9" ht="45" x14ac:dyDescent="0.2">
      <c r="A543" s="406" t="s">
        <v>747</v>
      </c>
      <c r="B543" s="471" t="s">
        <v>748</v>
      </c>
      <c r="C543" s="407" t="s">
        <v>23</v>
      </c>
      <c r="D543" s="400">
        <v>5</v>
      </c>
      <c r="E543" s="400">
        <v>284.48</v>
      </c>
      <c r="F543" s="408">
        <f t="shared" si="19"/>
        <v>1422.4</v>
      </c>
      <c r="G543" s="400">
        <v>5</v>
      </c>
      <c r="H543" s="400">
        <v>1422.4</v>
      </c>
      <c r="I543" s="405">
        <f>IF(F543=0,0,H543/F543)</f>
        <v>1</v>
      </c>
    </row>
    <row r="544" spans="1:9" ht="45" x14ac:dyDescent="0.2">
      <c r="A544" s="406" t="s">
        <v>749</v>
      </c>
      <c r="B544" s="471" t="s">
        <v>750</v>
      </c>
      <c r="C544" s="407" t="s">
        <v>23</v>
      </c>
      <c r="D544" s="400">
        <v>5</v>
      </c>
      <c r="E544" s="400">
        <v>309.64999999999998</v>
      </c>
      <c r="F544" s="408">
        <f t="shared" si="19"/>
        <v>1548.25</v>
      </c>
      <c r="G544" s="400">
        <v>5</v>
      </c>
      <c r="H544" s="400">
        <v>1548.25</v>
      </c>
      <c r="I544" s="405">
        <f>IF(F544=0,0,H544/F544)</f>
        <v>1</v>
      </c>
    </row>
    <row r="545" spans="1:9" ht="30" x14ac:dyDescent="0.2">
      <c r="A545" s="406" t="s">
        <v>751</v>
      </c>
      <c r="B545" s="471" t="s">
        <v>752</v>
      </c>
      <c r="C545" s="407" t="s">
        <v>23</v>
      </c>
      <c r="D545" s="400">
        <v>7</v>
      </c>
      <c r="E545" s="400">
        <v>285.2</v>
      </c>
      <c r="F545" s="437">
        <f t="shared" si="19"/>
        <v>1996.4</v>
      </c>
      <c r="G545" s="434">
        <v>7</v>
      </c>
      <c r="H545" s="434">
        <v>1996.3999999999999</v>
      </c>
      <c r="I545" s="405">
        <f>IF(F545=0,0,H545/F545)</f>
        <v>0.99999999999999989</v>
      </c>
    </row>
    <row r="546" spans="1:9" ht="30" x14ac:dyDescent="0.2">
      <c r="A546" s="406" t="s">
        <v>753</v>
      </c>
      <c r="B546" s="471" t="s">
        <v>754</v>
      </c>
      <c r="C546" s="407" t="s">
        <v>23</v>
      </c>
      <c r="D546" s="400">
        <v>9</v>
      </c>
      <c r="E546" s="400">
        <v>31.42</v>
      </c>
      <c r="F546" s="437">
        <f t="shared" si="19"/>
        <v>282.77999999999997</v>
      </c>
      <c r="G546" s="434">
        <v>9</v>
      </c>
      <c r="H546" s="434">
        <v>282.78000000000003</v>
      </c>
      <c r="I546" s="405">
        <f>IF(F546=0,0,H546/F546)</f>
        <v>1.0000000000000002</v>
      </c>
    </row>
    <row r="547" spans="1:9" ht="30" x14ac:dyDescent="0.2">
      <c r="A547" s="406" t="s">
        <v>755</v>
      </c>
      <c r="B547" s="471" t="s">
        <v>756</v>
      </c>
      <c r="C547" s="407" t="s">
        <v>23</v>
      </c>
      <c r="D547" s="400">
        <v>6</v>
      </c>
      <c r="E547" s="400">
        <v>33.28</v>
      </c>
      <c r="F547" s="437">
        <f t="shared" si="19"/>
        <v>199.68</v>
      </c>
      <c r="G547" s="434">
        <v>6</v>
      </c>
      <c r="H547" s="434">
        <v>199.68</v>
      </c>
      <c r="I547" s="405">
        <f>IF(F547=0,0,H547/F547)</f>
        <v>1</v>
      </c>
    </row>
    <row r="548" spans="1:9" ht="15.75" x14ac:dyDescent="0.2">
      <c r="A548" s="406" t="s">
        <v>757</v>
      </c>
      <c r="B548" s="471" t="s">
        <v>758</v>
      </c>
      <c r="C548" s="407" t="s">
        <v>23</v>
      </c>
      <c r="D548" s="400">
        <v>1</v>
      </c>
      <c r="E548" s="400">
        <v>102.2</v>
      </c>
      <c r="F548" s="437">
        <f t="shared" si="19"/>
        <v>102.2</v>
      </c>
      <c r="G548" s="434">
        <v>1</v>
      </c>
      <c r="H548" s="434">
        <v>102.2</v>
      </c>
      <c r="I548" s="405">
        <f>IF(F548=0,0,H548/F548)</f>
        <v>1</v>
      </c>
    </row>
    <row r="549" spans="1:9" ht="30" x14ac:dyDescent="0.2">
      <c r="A549" s="406" t="s">
        <v>759</v>
      </c>
      <c r="B549" s="471" t="s">
        <v>760</v>
      </c>
      <c r="C549" s="407" t="s">
        <v>23</v>
      </c>
      <c r="D549" s="400">
        <v>151</v>
      </c>
      <c r="E549" s="400">
        <v>28.45</v>
      </c>
      <c r="F549" s="437">
        <f t="shared" si="19"/>
        <v>4295.95</v>
      </c>
      <c r="G549" s="434">
        <v>151</v>
      </c>
      <c r="H549" s="434">
        <v>4295.95</v>
      </c>
      <c r="I549" s="405">
        <f>IF(F549=0,0,H549/F549)</f>
        <v>1</v>
      </c>
    </row>
    <row r="550" spans="1:9" ht="30" x14ac:dyDescent="0.2">
      <c r="A550" s="406" t="s">
        <v>761</v>
      </c>
      <c r="B550" s="471" t="s">
        <v>762</v>
      </c>
      <c r="C550" s="407" t="s">
        <v>23</v>
      </c>
      <c r="D550" s="400">
        <v>77</v>
      </c>
      <c r="E550" s="400">
        <v>59.54</v>
      </c>
      <c r="F550" s="437">
        <f t="shared" si="19"/>
        <v>4584.58</v>
      </c>
      <c r="G550" s="434">
        <v>77</v>
      </c>
      <c r="H550" s="434">
        <v>4584.58</v>
      </c>
      <c r="I550" s="405">
        <f>IF(F550=0,0,H550/F550)</f>
        <v>1</v>
      </c>
    </row>
    <row r="551" spans="1:9" ht="30" x14ac:dyDescent="0.2">
      <c r="A551" s="406" t="s">
        <v>763</v>
      </c>
      <c r="B551" s="471" t="s">
        <v>764</v>
      </c>
      <c r="C551" s="407" t="s">
        <v>23</v>
      </c>
      <c r="D551" s="400">
        <v>151</v>
      </c>
      <c r="E551" s="400">
        <v>38.43</v>
      </c>
      <c r="F551" s="437">
        <f t="shared" si="19"/>
        <v>5802.93</v>
      </c>
      <c r="G551" s="434">
        <v>151</v>
      </c>
      <c r="H551" s="434">
        <v>5802.93</v>
      </c>
      <c r="I551" s="405">
        <f>IF(F551=0,0,H551/F551)</f>
        <v>1</v>
      </c>
    </row>
    <row r="552" spans="1:9" ht="15.75" x14ac:dyDescent="0.2">
      <c r="A552" s="406" t="s">
        <v>765</v>
      </c>
      <c r="B552" s="471" t="s">
        <v>766</v>
      </c>
      <c r="C552" s="407" t="s">
        <v>23</v>
      </c>
      <c r="D552" s="400">
        <v>1</v>
      </c>
      <c r="E552" s="400">
        <v>344.76</v>
      </c>
      <c r="F552" s="437">
        <f t="shared" si="19"/>
        <v>344.76</v>
      </c>
      <c r="G552" s="434">
        <v>1</v>
      </c>
      <c r="H552" s="434">
        <v>344.76</v>
      </c>
      <c r="I552" s="405">
        <f>IF(F552=0,0,H552/F552)</f>
        <v>1</v>
      </c>
    </row>
    <row r="553" spans="1:9" ht="30" x14ac:dyDescent="0.2">
      <c r="A553" s="406" t="s">
        <v>767</v>
      </c>
      <c r="B553" s="471" t="s">
        <v>768</v>
      </c>
      <c r="C553" s="407" t="s">
        <v>23</v>
      </c>
      <c r="D553" s="400">
        <v>10</v>
      </c>
      <c r="E553" s="400">
        <v>39.56</v>
      </c>
      <c r="F553" s="437">
        <f t="shared" si="19"/>
        <v>395.6</v>
      </c>
      <c r="G553" s="434">
        <v>10</v>
      </c>
      <c r="H553" s="434">
        <v>395.6</v>
      </c>
      <c r="I553" s="405">
        <f>IF(F553=0,0,H553/F553)</f>
        <v>1</v>
      </c>
    </row>
    <row r="554" spans="1:9" ht="30" x14ac:dyDescent="0.2">
      <c r="A554" s="406" t="s">
        <v>769</v>
      </c>
      <c r="B554" s="471" t="s">
        <v>770</v>
      </c>
      <c r="C554" s="407" t="s">
        <v>23</v>
      </c>
      <c r="D554" s="400">
        <v>302</v>
      </c>
      <c r="E554" s="400">
        <v>80.58</v>
      </c>
      <c r="F554" s="437">
        <f t="shared" si="19"/>
        <v>24335.16</v>
      </c>
      <c r="G554" s="434">
        <v>302</v>
      </c>
      <c r="H554" s="434">
        <v>24335.16</v>
      </c>
      <c r="I554" s="405">
        <f>IF(F554=0,0,H554/F554)</f>
        <v>1</v>
      </c>
    </row>
    <row r="555" spans="1:9" ht="30" x14ac:dyDescent="0.2">
      <c r="A555" s="406" t="s">
        <v>771</v>
      </c>
      <c r="B555" s="471" t="s">
        <v>772</v>
      </c>
      <c r="C555" s="407" t="s">
        <v>23</v>
      </c>
      <c r="D555" s="400">
        <v>2</v>
      </c>
      <c r="E555" s="400">
        <v>161</v>
      </c>
      <c r="F555" s="437">
        <f t="shared" si="19"/>
        <v>322</v>
      </c>
      <c r="G555" s="434">
        <v>2</v>
      </c>
      <c r="H555" s="434">
        <v>322</v>
      </c>
      <c r="I555" s="405">
        <f>IF(F555=0,0,H555/F555)</f>
        <v>1</v>
      </c>
    </row>
    <row r="556" spans="1:9" ht="30" x14ac:dyDescent="0.2">
      <c r="A556" s="406" t="s">
        <v>773</v>
      </c>
      <c r="B556" s="471" t="s">
        <v>774</v>
      </c>
      <c r="C556" s="407" t="s">
        <v>23</v>
      </c>
      <c r="D556" s="400">
        <v>2</v>
      </c>
      <c r="E556" s="400">
        <v>131.69</v>
      </c>
      <c r="F556" s="437">
        <f t="shared" si="19"/>
        <v>263.38</v>
      </c>
      <c r="G556" s="434">
        <v>2</v>
      </c>
      <c r="H556" s="434">
        <v>263.38</v>
      </c>
      <c r="I556" s="405">
        <f>IF(F556=0,0,H556/F556)</f>
        <v>1</v>
      </c>
    </row>
    <row r="557" spans="1:9" ht="30" x14ac:dyDescent="0.2">
      <c r="A557" s="406" t="s">
        <v>775</v>
      </c>
      <c r="B557" s="471" t="s">
        <v>776</v>
      </c>
      <c r="C557" s="407" t="s">
        <v>23</v>
      </c>
      <c r="D557" s="400">
        <v>1</v>
      </c>
      <c r="E557" s="400">
        <v>3212.21</v>
      </c>
      <c r="F557" s="437">
        <f t="shared" si="19"/>
        <v>3212.21</v>
      </c>
      <c r="G557" s="434">
        <v>0.1</v>
      </c>
      <c r="H557" s="434">
        <v>321.221</v>
      </c>
      <c r="I557" s="405">
        <f>IF(F557=0,0,H557/F557)</f>
        <v>0.1</v>
      </c>
    </row>
    <row r="558" spans="1:9" ht="15.75" x14ac:dyDescent="0.2">
      <c r="A558" s="406" t="s">
        <v>777</v>
      </c>
      <c r="B558" s="471" t="s">
        <v>778</v>
      </c>
      <c r="C558" s="407" t="s">
        <v>26</v>
      </c>
      <c r="D558" s="400">
        <v>60</v>
      </c>
      <c r="E558" s="400">
        <v>8.07</v>
      </c>
      <c r="F558" s="437">
        <f t="shared" si="19"/>
        <v>484.2</v>
      </c>
      <c r="G558" s="434">
        <v>60</v>
      </c>
      <c r="H558" s="434">
        <v>484.20000000000005</v>
      </c>
      <c r="I558" s="405">
        <f>IF(F558=0,0,H558/F558)</f>
        <v>1.0000000000000002</v>
      </c>
    </row>
    <row r="559" spans="1:9" ht="15.75" x14ac:dyDescent="0.2">
      <c r="A559" s="406" t="s">
        <v>779</v>
      </c>
      <c r="B559" s="471" t="s">
        <v>780</v>
      </c>
      <c r="C559" s="407" t="s">
        <v>23</v>
      </c>
      <c r="D559" s="400">
        <v>100</v>
      </c>
      <c r="E559" s="400">
        <v>1.66</v>
      </c>
      <c r="F559" s="437">
        <f t="shared" si="19"/>
        <v>166</v>
      </c>
      <c r="G559" s="434">
        <v>100</v>
      </c>
      <c r="H559" s="434">
        <v>166</v>
      </c>
      <c r="I559" s="405">
        <f>IF(F559=0,0,H559/F559)</f>
        <v>1</v>
      </c>
    </row>
    <row r="560" spans="1:9" ht="24.75" customHeight="1" x14ac:dyDescent="0.2">
      <c r="A560" s="406" t="s">
        <v>781</v>
      </c>
      <c r="B560" s="471" t="s">
        <v>782</v>
      </c>
      <c r="C560" s="427" t="s">
        <v>23</v>
      </c>
      <c r="D560" s="400">
        <v>5</v>
      </c>
      <c r="E560" s="400">
        <v>160.4</v>
      </c>
      <c r="F560" s="437">
        <f t="shared" si="19"/>
        <v>802</v>
      </c>
      <c r="G560" s="434">
        <v>5</v>
      </c>
      <c r="H560" s="434">
        <v>802</v>
      </c>
      <c r="I560" s="405">
        <f>IF(F560=0,0,H560/F560)</f>
        <v>1</v>
      </c>
    </row>
    <row r="561" spans="1:9" ht="30" x14ac:dyDescent="0.2">
      <c r="A561" s="406" t="s">
        <v>783</v>
      </c>
      <c r="B561" s="471" t="s">
        <v>784</v>
      </c>
      <c r="C561" s="407" t="s">
        <v>26</v>
      </c>
      <c r="D561" s="400">
        <v>4228</v>
      </c>
      <c r="E561" s="400">
        <v>6.57</v>
      </c>
      <c r="F561" s="437">
        <f t="shared" si="19"/>
        <v>27777.96</v>
      </c>
      <c r="G561" s="434">
        <v>4228</v>
      </c>
      <c r="H561" s="434">
        <v>27777.960000000003</v>
      </c>
      <c r="I561" s="405">
        <f>IF(F561=0,0,H561/F561)</f>
        <v>1.0000000000000002</v>
      </c>
    </row>
    <row r="562" spans="1:9" ht="27.75" customHeight="1" x14ac:dyDescent="0.2">
      <c r="A562" s="406" t="s">
        <v>785</v>
      </c>
      <c r="B562" s="471" t="s">
        <v>790</v>
      </c>
      <c r="C562" s="407" t="s">
        <v>23</v>
      </c>
      <c r="D562" s="400">
        <v>25</v>
      </c>
      <c r="E562" s="400">
        <v>21.31</v>
      </c>
      <c r="F562" s="437">
        <f t="shared" si="19"/>
        <v>532.75</v>
      </c>
      <c r="G562" s="434">
        <v>25</v>
      </c>
      <c r="H562" s="434">
        <v>532.75</v>
      </c>
      <c r="I562" s="405">
        <f>IF(F562=0,0,H562/F562)</f>
        <v>1</v>
      </c>
    </row>
    <row r="563" spans="1:9" ht="45" x14ac:dyDescent="0.2">
      <c r="A563" s="406" t="s">
        <v>787</v>
      </c>
      <c r="B563" s="471" t="s">
        <v>792</v>
      </c>
      <c r="C563" s="407" t="s">
        <v>23</v>
      </c>
      <c r="D563" s="400">
        <v>1</v>
      </c>
      <c r="E563" s="400">
        <v>4471.6099999999997</v>
      </c>
      <c r="F563" s="437">
        <f t="shared" si="19"/>
        <v>4471.6099999999997</v>
      </c>
      <c r="G563" s="434">
        <v>1</v>
      </c>
      <c r="H563" s="434">
        <v>4471.6099999999997</v>
      </c>
      <c r="I563" s="405">
        <f>IF(F563=0,0,H563/F563)</f>
        <v>1</v>
      </c>
    </row>
    <row r="564" spans="1:9" ht="30" x14ac:dyDescent="0.2">
      <c r="A564" s="406" t="s">
        <v>789</v>
      </c>
      <c r="B564" s="471" t="s">
        <v>788</v>
      </c>
      <c r="C564" s="407" t="s">
        <v>23</v>
      </c>
      <c r="D564" s="400">
        <v>4</v>
      </c>
      <c r="E564" s="400">
        <v>4942.37</v>
      </c>
      <c r="F564" s="437">
        <f t="shared" si="19"/>
        <v>19769.48</v>
      </c>
      <c r="G564" s="434">
        <v>4</v>
      </c>
      <c r="H564" s="434">
        <v>19769.48</v>
      </c>
      <c r="I564" s="405">
        <f>IF(F564=0,0,H564/F564)</f>
        <v>1</v>
      </c>
    </row>
    <row r="565" spans="1:9" ht="30" x14ac:dyDescent="0.2">
      <c r="A565" s="406" t="s">
        <v>791</v>
      </c>
      <c r="B565" s="471" t="s">
        <v>786</v>
      </c>
      <c r="C565" s="407" t="s">
        <v>23</v>
      </c>
      <c r="D565" s="400">
        <v>4</v>
      </c>
      <c r="E565" s="400">
        <v>637.32000000000005</v>
      </c>
      <c r="F565" s="437">
        <f t="shared" si="19"/>
        <v>2549.2800000000002</v>
      </c>
      <c r="G565" s="434">
        <v>4</v>
      </c>
      <c r="H565" s="434">
        <v>2549.2800000000002</v>
      </c>
      <c r="I565" s="405">
        <f>IF(F565=0,0,H565/F565)</f>
        <v>1</v>
      </c>
    </row>
    <row r="566" spans="1:9" ht="15.75" x14ac:dyDescent="0.2">
      <c r="A566" s="406" t="s">
        <v>793</v>
      </c>
      <c r="B566" s="471" t="s">
        <v>794</v>
      </c>
      <c r="C566" s="407" t="s">
        <v>26</v>
      </c>
      <c r="D566" s="400">
        <v>60</v>
      </c>
      <c r="E566" s="400">
        <v>29.42</v>
      </c>
      <c r="F566" s="437">
        <f t="shared" si="19"/>
        <v>1765.2</v>
      </c>
      <c r="G566" s="434">
        <v>60</v>
      </c>
      <c r="H566" s="434">
        <v>1765.2</v>
      </c>
      <c r="I566" s="405">
        <f>IF(F566=0,0,H566/F566)</f>
        <v>1</v>
      </c>
    </row>
    <row r="567" spans="1:9" ht="15.75" x14ac:dyDescent="0.2">
      <c r="A567" s="406" t="s">
        <v>795</v>
      </c>
      <c r="B567" s="471" t="s">
        <v>796</v>
      </c>
      <c r="C567" s="407" t="s">
        <v>26</v>
      </c>
      <c r="D567" s="400">
        <v>40</v>
      </c>
      <c r="E567" s="400">
        <v>41.01</v>
      </c>
      <c r="F567" s="437">
        <f t="shared" si="19"/>
        <v>1640.4</v>
      </c>
      <c r="G567" s="434">
        <v>40</v>
      </c>
      <c r="H567" s="434">
        <v>1640.3999999999999</v>
      </c>
      <c r="I567" s="405">
        <f>IF(F567=0,0,H567/F567)</f>
        <v>0.99999999999999989</v>
      </c>
    </row>
    <row r="568" spans="1:9" ht="15.75" x14ac:dyDescent="0.2">
      <c r="A568" s="406" t="s">
        <v>797</v>
      </c>
      <c r="B568" s="471" t="s">
        <v>798</v>
      </c>
      <c r="C568" s="407" t="s">
        <v>26</v>
      </c>
      <c r="D568" s="400">
        <v>35</v>
      </c>
      <c r="E568" s="400">
        <v>52.24</v>
      </c>
      <c r="F568" s="437">
        <f t="shared" si="19"/>
        <v>1828.4</v>
      </c>
      <c r="G568" s="434">
        <v>35</v>
      </c>
      <c r="H568" s="434">
        <v>1828.4</v>
      </c>
      <c r="I568" s="405">
        <f>IF(F568=0,0,H568/F568)</f>
        <v>1</v>
      </c>
    </row>
    <row r="569" spans="1:9" ht="30" x14ac:dyDescent="0.2">
      <c r="A569" s="406" t="s">
        <v>799</v>
      </c>
      <c r="B569" s="471" t="s">
        <v>800</v>
      </c>
      <c r="C569" s="407" t="s">
        <v>23</v>
      </c>
      <c r="D569" s="400">
        <v>12</v>
      </c>
      <c r="E569" s="400">
        <v>16.34</v>
      </c>
      <c r="F569" s="437">
        <f t="shared" si="19"/>
        <v>196.08</v>
      </c>
      <c r="G569" s="434">
        <v>12</v>
      </c>
      <c r="H569" s="434">
        <v>196.07999999999998</v>
      </c>
      <c r="I569" s="405">
        <f>IF(F569=0,0,H569/F569)</f>
        <v>0.99999999999999989</v>
      </c>
    </row>
    <row r="570" spans="1:9" ht="60" x14ac:dyDescent="0.2">
      <c r="A570" s="406" t="s">
        <v>801</v>
      </c>
      <c r="B570" s="471" t="s">
        <v>802</v>
      </c>
      <c r="C570" s="407" t="s">
        <v>23</v>
      </c>
      <c r="D570" s="400">
        <v>7</v>
      </c>
      <c r="E570" s="400">
        <v>322.83999999999997</v>
      </c>
      <c r="F570" s="437">
        <f t="shared" si="19"/>
        <v>2259.88</v>
      </c>
      <c r="G570" s="434">
        <v>7</v>
      </c>
      <c r="H570" s="434">
        <v>2259.8799999999997</v>
      </c>
      <c r="I570" s="405">
        <f>IF(F570=0,0,H570/F570)</f>
        <v>0.99999999999999978</v>
      </c>
    </row>
    <row r="571" spans="1:9" ht="60" x14ac:dyDescent="0.2">
      <c r="A571" s="406" t="s">
        <v>803</v>
      </c>
      <c r="B571" s="471" t="s">
        <v>804</v>
      </c>
      <c r="C571" s="407" t="s">
        <v>23</v>
      </c>
      <c r="D571" s="400">
        <v>1</v>
      </c>
      <c r="E571" s="400">
        <v>322.83999999999997</v>
      </c>
      <c r="F571" s="437">
        <f t="shared" si="19"/>
        <v>322.83999999999997</v>
      </c>
      <c r="G571" s="434">
        <v>1</v>
      </c>
      <c r="H571" s="434">
        <v>322.83999999999997</v>
      </c>
      <c r="I571" s="405">
        <f>IF(F571=0,0,H571/F571)</f>
        <v>1</v>
      </c>
    </row>
    <row r="572" spans="1:9" ht="78.75" customHeight="1" x14ac:dyDescent="0.2">
      <c r="A572" s="406" t="s">
        <v>805</v>
      </c>
      <c r="B572" s="471" t="s">
        <v>806</v>
      </c>
      <c r="C572" s="407" t="s">
        <v>26</v>
      </c>
      <c r="D572" s="400">
        <v>85</v>
      </c>
      <c r="E572" s="400">
        <v>111.25</v>
      </c>
      <c r="F572" s="437">
        <f t="shared" si="19"/>
        <v>9456.25</v>
      </c>
      <c r="G572" s="434">
        <v>85</v>
      </c>
      <c r="H572" s="434">
        <v>9456.25</v>
      </c>
      <c r="I572" s="405">
        <f>IF(F572=0,0,H572/F572)</f>
        <v>1</v>
      </c>
    </row>
    <row r="573" spans="1:9" ht="20.25" customHeight="1" x14ac:dyDescent="0.2">
      <c r="A573" s="406" t="s">
        <v>807</v>
      </c>
      <c r="B573" s="471" t="s">
        <v>808</v>
      </c>
      <c r="C573" s="407" t="s">
        <v>26</v>
      </c>
      <c r="D573" s="400">
        <v>15</v>
      </c>
      <c r="E573" s="400">
        <v>64.38</v>
      </c>
      <c r="F573" s="437">
        <f t="shared" si="19"/>
        <v>965.7</v>
      </c>
      <c r="G573" s="434">
        <v>15</v>
      </c>
      <c r="H573" s="434">
        <v>965.69999999999993</v>
      </c>
      <c r="I573" s="405">
        <f>IF(F573=0,0,H573/F573)</f>
        <v>0.99999999999999989</v>
      </c>
    </row>
    <row r="574" spans="1:9" ht="30" x14ac:dyDescent="0.2">
      <c r="A574" s="406" t="s">
        <v>809</v>
      </c>
      <c r="B574" s="471" t="s">
        <v>810</v>
      </c>
      <c r="C574" s="407" t="s">
        <v>23</v>
      </c>
      <c r="D574" s="400">
        <v>5</v>
      </c>
      <c r="E574" s="400">
        <v>26.93</v>
      </c>
      <c r="F574" s="437">
        <f t="shared" si="19"/>
        <v>134.65</v>
      </c>
      <c r="G574" s="434">
        <v>5</v>
      </c>
      <c r="H574" s="434">
        <v>134.65</v>
      </c>
      <c r="I574" s="405">
        <f>IF(F574=0,0,H574/F574)</f>
        <v>1</v>
      </c>
    </row>
    <row r="575" spans="1:9" ht="60" x14ac:dyDescent="0.2">
      <c r="A575" s="406" t="s">
        <v>811</v>
      </c>
      <c r="B575" s="471" t="s">
        <v>812</v>
      </c>
      <c r="C575" s="407" t="s">
        <v>23</v>
      </c>
      <c r="D575" s="400">
        <v>3</v>
      </c>
      <c r="E575" s="400">
        <v>322.83999999999997</v>
      </c>
      <c r="F575" s="437">
        <f t="shared" si="19"/>
        <v>968.52</v>
      </c>
      <c r="G575" s="434">
        <v>3</v>
      </c>
      <c r="H575" s="434">
        <v>968.52</v>
      </c>
      <c r="I575" s="405">
        <f>IF(F575=0,0,H575/F575)</f>
        <v>1</v>
      </c>
    </row>
    <row r="576" spans="1:9" ht="60" x14ac:dyDescent="0.2">
      <c r="A576" s="406" t="s">
        <v>813</v>
      </c>
      <c r="B576" s="471" t="s">
        <v>814</v>
      </c>
      <c r="C576" s="407" t="s">
        <v>23</v>
      </c>
      <c r="D576" s="400">
        <v>3</v>
      </c>
      <c r="E576" s="400">
        <v>3501.82</v>
      </c>
      <c r="F576" s="408">
        <f t="shared" si="19"/>
        <v>10505.46</v>
      </c>
      <c r="G576" s="400">
        <v>3</v>
      </c>
      <c r="H576" s="400">
        <v>10505.460000000001</v>
      </c>
      <c r="I576" s="405">
        <f>IF(F576=0,0,H576/F576)</f>
        <v>1.0000000000000002</v>
      </c>
    </row>
    <row r="577" spans="1:9" ht="60" x14ac:dyDescent="0.2">
      <c r="A577" s="406" t="s">
        <v>815</v>
      </c>
      <c r="B577" s="471" t="s">
        <v>816</v>
      </c>
      <c r="C577" s="407" t="s">
        <v>23</v>
      </c>
      <c r="D577" s="400">
        <v>1</v>
      </c>
      <c r="E577" s="400">
        <v>2673.32</v>
      </c>
      <c r="F577" s="408">
        <f t="shared" si="19"/>
        <v>2673.32</v>
      </c>
      <c r="G577" s="400">
        <v>1</v>
      </c>
      <c r="H577" s="400">
        <v>2673.32</v>
      </c>
      <c r="I577" s="405">
        <f>IF(F577=0,0,H577/F577)</f>
        <v>1</v>
      </c>
    </row>
    <row r="578" spans="1:9" ht="60" x14ac:dyDescent="0.2">
      <c r="A578" s="406" t="s">
        <v>817</v>
      </c>
      <c r="B578" s="471" t="s">
        <v>818</v>
      </c>
      <c r="C578" s="407" t="s">
        <v>23</v>
      </c>
      <c r="D578" s="400">
        <v>7</v>
      </c>
      <c r="E578" s="400">
        <v>1857.93</v>
      </c>
      <c r="F578" s="408">
        <f t="shared" si="19"/>
        <v>13005.51</v>
      </c>
      <c r="G578" s="400">
        <v>7</v>
      </c>
      <c r="H578" s="400">
        <v>13005.51</v>
      </c>
      <c r="I578" s="405">
        <f>IF(F578=0,0,H578/F578)</f>
        <v>1</v>
      </c>
    </row>
    <row r="579" spans="1:9" ht="60" x14ac:dyDescent="0.2">
      <c r="A579" s="406" t="s">
        <v>915</v>
      </c>
      <c r="B579" s="471" t="s">
        <v>916</v>
      </c>
      <c r="C579" s="407" t="s">
        <v>23</v>
      </c>
      <c r="D579" s="400">
        <v>4</v>
      </c>
      <c r="E579" s="400">
        <v>322.83999999999997</v>
      </c>
      <c r="F579" s="408">
        <f t="shared" si="19"/>
        <v>1291.3599999999999</v>
      </c>
      <c r="G579" s="400">
        <v>4</v>
      </c>
      <c r="H579" s="400">
        <v>1291.3599999999999</v>
      </c>
      <c r="I579" s="405">
        <f>IF(F579=0,0,H579/F579)</f>
        <v>1</v>
      </c>
    </row>
    <row r="580" spans="1:9" ht="60" x14ac:dyDescent="0.2">
      <c r="A580" s="406" t="s">
        <v>917</v>
      </c>
      <c r="B580" s="471" t="s">
        <v>918</v>
      </c>
      <c r="C580" s="407" t="s">
        <v>23</v>
      </c>
      <c r="D580" s="400">
        <v>2</v>
      </c>
      <c r="E580" s="400">
        <v>322.83999999999997</v>
      </c>
      <c r="F580" s="408">
        <f t="shared" si="19"/>
        <v>645.67999999999995</v>
      </c>
      <c r="G580" s="400">
        <v>2</v>
      </c>
      <c r="H580" s="400">
        <v>645.67999999999995</v>
      </c>
      <c r="I580" s="405">
        <f>IF(F580=0,0,H580/F580)</f>
        <v>1</v>
      </c>
    </row>
    <row r="581" spans="1:9" ht="60" x14ac:dyDescent="0.2">
      <c r="A581" s="406" t="s">
        <v>919</v>
      </c>
      <c r="B581" s="471" t="s">
        <v>920</v>
      </c>
      <c r="C581" s="407" t="s">
        <v>23</v>
      </c>
      <c r="D581" s="400">
        <v>4</v>
      </c>
      <c r="E581" s="400">
        <v>1591.64</v>
      </c>
      <c r="F581" s="408">
        <f t="shared" si="19"/>
        <v>6366.56</v>
      </c>
      <c r="G581" s="400">
        <v>4</v>
      </c>
      <c r="H581" s="400">
        <v>6366.56</v>
      </c>
      <c r="I581" s="405">
        <f>IF(F581=0,0,H581/F581)</f>
        <v>1</v>
      </c>
    </row>
    <row r="582" spans="1:9" ht="45" x14ac:dyDescent="0.2">
      <c r="A582" s="406" t="s">
        <v>921</v>
      </c>
      <c r="B582" s="471" t="s">
        <v>922</v>
      </c>
      <c r="C582" s="407" t="s">
        <v>23</v>
      </c>
      <c r="D582" s="400">
        <v>2</v>
      </c>
      <c r="E582" s="400">
        <v>6971.31</v>
      </c>
      <c r="F582" s="408">
        <f t="shared" si="19"/>
        <v>13942.62</v>
      </c>
      <c r="G582" s="400">
        <v>2</v>
      </c>
      <c r="H582" s="400">
        <v>13942.62</v>
      </c>
      <c r="I582" s="405">
        <f>IF(F582=0,0,H582/F582)</f>
        <v>1</v>
      </c>
    </row>
    <row r="583" spans="1:9" ht="15.75" x14ac:dyDescent="0.2">
      <c r="A583" s="406" t="s">
        <v>819</v>
      </c>
      <c r="B583" s="471" t="s">
        <v>820</v>
      </c>
      <c r="C583" s="407" t="s">
        <v>339</v>
      </c>
      <c r="D583" s="400">
        <v>12</v>
      </c>
      <c r="E583" s="400">
        <v>716.66</v>
      </c>
      <c r="F583" s="408">
        <f t="shared" si="19"/>
        <v>8599.92</v>
      </c>
      <c r="G583" s="400">
        <v>12</v>
      </c>
      <c r="H583" s="400">
        <v>8599.92</v>
      </c>
      <c r="I583" s="405">
        <f>IF(F583=0,0,H583/F583)</f>
        <v>1</v>
      </c>
    </row>
    <row r="584" spans="1:9" ht="30" x14ac:dyDescent="0.2">
      <c r="A584" s="406" t="s">
        <v>821</v>
      </c>
      <c r="B584" s="471" t="s">
        <v>822</v>
      </c>
      <c r="C584" s="407" t="s">
        <v>26</v>
      </c>
      <c r="D584" s="400">
        <v>7</v>
      </c>
      <c r="E584" s="400">
        <v>128.11000000000001</v>
      </c>
      <c r="F584" s="408">
        <f t="shared" si="19"/>
        <v>896.77</v>
      </c>
      <c r="G584" s="400">
        <v>0</v>
      </c>
      <c r="H584" s="400">
        <v>0</v>
      </c>
      <c r="I584" s="405">
        <f>IF(F584=0,0,H584/F584)</f>
        <v>0</v>
      </c>
    </row>
    <row r="585" spans="1:9" s="440" customFormat="1" ht="15.75" x14ac:dyDescent="0.2">
      <c r="A585" s="429"/>
      <c r="B585" s="468" t="s">
        <v>302</v>
      </c>
      <c r="C585" s="439"/>
      <c r="D585" s="428"/>
      <c r="E585" s="428"/>
      <c r="F585" s="430">
        <f>SUM(F538:F584)</f>
        <v>196407.50999999995</v>
      </c>
      <c r="G585" s="428">
        <v>0</v>
      </c>
      <c r="H585" s="428">
        <v>185143.01099999997</v>
      </c>
      <c r="I585" s="421">
        <f>H585/F585</f>
        <v>0.94264731017668324</v>
      </c>
    </row>
    <row r="586" spans="1:9" ht="15.75" x14ac:dyDescent="0.2">
      <c r="A586" s="406"/>
      <c r="B586" s="471"/>
      <c r="C586" s="407"/>
      <c r="D586" s="400"/>
      <c r="E586" s="400"/>
      <c r="F586" s="408"/>
      <c r="G586" s="400"/>
      <c r="H586" s="402"/>
      <c r="I586" s="403"/>
    </row>
    <row r="587" spans="1:9" ht="15.75" x14ac:dyDescent="0.2">
      <c r="A587" s="429" t="s">
        <v>823</v>
      </c>
      <c r="B587" s="468" t="s">
        <v>824</v>
      </c>
      <c r="C587" s="409"/>
      <c r="D587" s="410"/>
      <c r="E587" s="410"/>
      <c r="F587" s="411"/>
      <c r="G587" s="410"/>
      <c r="H587" s="410"/>
      <c r="I587" s="413"/>
    </row>
    <row r="588" spans="1:9" ht="45" x14ac:dyDescent="0.2">
      <c r="A588" s="406" t="s">
        <v>825</v>
      </c>
      <c r="B588" s="471" t="s">
        <v>826</v>
      </c>
      <c r="C588" s="407" t="s">
        <v>23</v>
      </c>
      <c r="D588" s="400">
        <v>7</v>
      </c>
      <c r="E588" s="400">
        <v>419.36</v>
      </c>
      <c r="F588" s="437">
        <f t="shared" ref="F588:F608" si="20">ROUND((D588*E588),2)</f>
        <v>2935.52</v>
      </c>
      <c r="G588" s="434">
        <v>7</v>
      </c>
      <c r="H588" s="434">
        <v>2935.52</v>
      </c>
      <c r="I588" s="405">
        <f>IF(F588=0,0,H588/F588)</f>
        <v>1</v>
      </c>
    </row>
    <row r="589" spans="1:9" ht="60" x14ac:dyDescent="0.2">
      <c r="A589" s="406" t="s">
        <v>827</v>
      </c>
      <c r="B589" s="471" t="s">
        <v>828</v>
      </c>
      <c r="C589" s="407" t="s">
        <v>23</v>
      </c>
      <c r="D589" s="400">
        <v>1</v>
      </c>
      <c r="E589" s="400">
        <v>1166.67</v>
      </c>
      <c r="F589" s="437">
        <f t="shared" si="20"/>
        <v>1166.67</v>
      </c>
      <c r="G589" s="434">
        <v>1</v>
      </c>
      <c r="H589" s="434">
        <v>1166.67</v>
      </c>
      <c r="I589" s="405">
        <f>IF(F589=0,0,H589/F589)</f>
        <v>1</v>
      </c>
    </row>
    <row r="590" spans="1:9" ht="45" x14ac:dyDescent="0.2">
      <c r="A590" s="406" t="s">
        <v>829</v>
      </c>
      <c r="B590" s="471" t="s">
        <v>830</v>
      </c>
      <c r="C590" s="407" t="s">
        <v>23</v>
      </c>
      <c r="D590" s="400">
        <v>9</v>
      </c>
      <c r="E590" s="400">
        <v>1189.3499999999999</v>
      </c>
      <c r="F590" s="437">
        <f t="shared" si="20"/>
        <v>10704.15</v>
      </c>
      <c r="G590" s="434">
        <v>9</v>
      </c>
      <c r="H590" s="434">
        <v>10704.15</v>
      </c>
      <c r="I590" s="405">
        <f>IF(F590=0,0,H590/F590)</f>
        <v>1</v>
      </c>
    </row>
    <row r="591" spans="1:9" ht="60" x14ac:dyDescent="0.2">
      <c r="A591" s="406" t="s">
        <v>831</v>
      </c>
      <c r="B591" s="471" t="s">
        <v>832</v>
      </c>
      <c r="C591" s="407" t="s">
        <v>23</v>
      </c>
      <c r="D591" s="400">
        <v>1</v>
      </c>
      <c r="E591" s="400">
        <v>2637.65</v>
      </c>
      <c r="F591" s="437">
        <f t="shared" si="20"/>
        <v>2637.65</v>
      </c>
      <c r="G591" s="434">
        <v>1</v>
      </c>
      <c r="H591" s="434">
        <v>2637.65</v>
      </c>
      <c r="I591" s="405">
        <f>IF(F591=0,0,H591/F591)</f>
        <v>1</v>
      </c>
    </row>
    <row r="592" spans="1:9" ht="45" x14ac:dyDescent="0.2">
      <c r="A592" s="406" t="s">
        <v>833</v>
      </c>
      <c r="B592" s="471" t="s">
        <v>834</v>
      </c>
      <c r="C592" s="407" t="s">
        <v>23</v>
      </c>
      <c r="D592" s="400">
        <v>8</v>
      </c>
      <c r="E592" s="400">
        <v>125.8</v>
      </c>
      <c r="F592" s="437">
        <f t="shared" si="20"/>
        <v>1006.4</v>
      </c>
      <c r="G592" s="434">
        <v>8</v>
      </c>
      <c r="H592" s="434">
        <v>1006.4</v>
      </c>
      <c r="I592" s="405">
        <f>IF(F592=0,0,H592/F592)</f>
        <v>1</v>
      </c>
    </row>
    <row r="593" spans="1:9" ht="15.75" x14ac:dyDescent="0.2">
      <c r="A593" s="406" t="s">
        <v>835</v>
      </c>
      <c r="B593" s="471" t="s">
        <v>836</v>
      </c>
      <c r="C593" s="407" t="s">
        <v>23</v>
      </c>
      <c r="D593" s="400">
        <v>8</v>
      </c>
      <c r="E593" s="400">
        <v>210.76</v>
      </c>
      <c r="F593" s="437">
        <f t="shared" si="20"/>
        <v>1686.08</v>
      </c>
      <c r="G593" s="434">
        <v>8</v>
      </c>
      <c r="H593" s="434">
        <v>1686.08</v>
      </c>
      <c r="I593" s="405">
        <f>IF(F593=0,0,H593/F593)</f>
        <v>1</v>
      </c>
    </row>
    <row r="594" spans="1:9" ht="30" x14ac:dyDescent="0.2">
      <c r="A594" s="406" t="s">
        <v>837</v>
      </c>
      <c r="B594" s="471" t="s">
        <v>838</v>
      </c>
      <c r="C594" s="407" t="s">
        <v>338</v>
      </c>
      <c r="D594" s="400">
        <v>8</v>
      </c>
      <c r="E594" s="400">
        <v>45.75</v>
      </c>
      <c r="F594" s="437">
        <f t="shared" si="20"/>
        <v>366</v>
      </c>
      <c r="G594" s="434">
        <v>8</v>
      </c>
      <c r="H594" s="434">
        <v>366</v>
      </c>
      <c r="I594" s="405">
        <f>IF(F594=0,0,H594/F594)</f>
        <v>1</v>
      </c>
    </row>
    <row r="595" spans="1:9" ht="30" x14ac:dyDescent="0.2">
      <c r="A595" s="406" t="s">
        <v>839</v>
      </c>
      <c r="B595" s="471" t="s">
        <v>840</v>
      </c>
      <c r="C595" s="407" t="s">
        <v>338</v>
      </c>
      <c r="D595" s="400">
        <v>2</v>
      </c>
      <c r="E595" s="400">
        <v>44.83</v>
      </c>
      <c r="F595" s="437">
        <f t="shared" si="20"/>
        <v>89.66</v>
      </c>
      <c r="G595" s="434">
        <v>2</v>
      </c>
      <c r="H595" s="434">
        <v>89.66</v>
      </c>
      <c r="I595" s="405">
        <f>IF(F595=0,0,H595/F595)</f>
        <v>1</v>
      </c>
    </row>
    <row r="596" spans="1:9" ht="60" x14ac:dyDescent="0.2">
      <c r="A596" s="406" t="s">
        <v>841</v>
      </c>
      <c r="B596" s="471" t="s">
        <v>842</v>
      </c>
      <c r="C596" s="407" t="s">
        <v>35</v>
      </c>
      <c r="D596" s="400">
        <v>7.5</v>
      </c>
      <c r="E596" s="400">
        <v>889.82</v>
      </c>
      <c r="F596" s="437">
        <f t="shared" si="20"/>
        <v>6673.65</v>
      </c>
      <c r="G596" s="434">
        <v>7.5</v>
      </c>
      <c r="H596" s="434">
        <v>6673.6500000000005</v>
      </c>
      <c r="I596" s="405">
        <f>IF(F596=0,0,H596/F596)</f>
        <v>1.0000000000000002</v>
      </c>
    </row>
    <row r="597" spans="1:9" ht="60" x14ac:dyDescent="0.2">
      <c r="A597" s="406" t="s">
        <v>843</v>
      </c>
      <c r="B597" s="471" t="s">
        <v>844</v>
      </c>
      <c r="C597" s="407" t="s">
        <v>26</v>
      </c>
      <c r="D597" s="400">
        <v>19.75</v>
      </c>
      <c r="E597" s="400">
        <v>118.69</v>
      </c>
      <c r="F597" s="437">
        <f t="shared" si="20"/>
        <v>2344.13</v>
      </c>
      <c r="G597" s="434">
        <v>19.75</v>
      </c>
      <c r="H597" s="434">
        <v>2344.1275000000001</v>
      </c>
      <c r="I597" s="405">
        <f>IF(F597=0,0,H597/F597)</f>
        <v>0.99999893350624747</v>
      </c>
    </row>
    <row r="598" spans="1:9" ht="30" x14ac:dyDescent="0.2">
      <c r="A598" s="406" t="s">
        <v>845</v>
      </c>
      <c r="B598" s="471" t="s">
        <v>846</v>
      </c>
      <c r="C598" s="407" t="s">
        <v>23</v>
      </c>
      <c r="D598" s="400">
        <v>1</v>
      </c>
      <c r="E598" s="400">
        <v>163.38999999999999</v>
      </c>
      <c r="F598" s="437">
        <f t="shared" si="20"/>
        <v>163.38999999999999</v>
      </c>
      <c r="G598" s="434">
        <v>1</v>
      </c>
      <c r="H598" s="434">
        <v>163.38999999999999</v>
      </c>
      <c r="I598" s="405">
        <f>IF(F598=0,0,H598/F598)</f>
        <v>1</v>
      </c>
    </row>
    <row r="599" spans="1:9" ht="30" x14ac:dyDescent="0.2">
      <c r="A599" s="406" t="s">
        <v>847</v>
      </c>
      <c r="B599" s="471" t="s">
        <v>848</v>
      </c>
      <c r="C599" s="407" t="s">
        <v>23</v>
      </c>
      <c r="D599" s="400">
        <v>3</v>
      </c>
      <c r="E599" s="400">
        <v>418.85</v>
      </c>
      <c r="F599" s="437">
        <f t="shared" si="20"/>
        <v>1256.55</v>
      </c>
      <c r="G599" s="434">
        <v>3</v>
      </c>
      <c r="H599" s="434">
        <v>1256.5500000000002</v>
      </c>
      <c r="I599" s="405">
        <f>IF(F599=0,0,H599/F599)</f>
        <v>1.0000000000000002</v>
      </c>
    </row>
    <row r="600" spans="1:9" ht="60" x14ac:dyDescent="0.2">
      <c r="A600" s="406" t="s">
        <v>849</v>
      </c>
      <c r="B600" s="471" t="s">
        <v>850</v>
      </c>
      <c r="C600" s="407" t="s">
        <v>23</v>
      </c>
      <c r="D600" s="400">
        <v>9</v>
      </c>
      <c r="E600" s="400">
        <v>655.23</v>
      </c>
      <c r="F600" s="437">
        <f t="shared" si="20"/>
        <v>5897.07</v>
      </c>
      <c r="G600" s="434">
        <v>9</v>
      </c>
      <c r="H600" s="434">
        <v>5897.07</v>
      </c>
      <c r="I600" s="405">
        <f>IF(F600=0,0,H600/F600)</f>
        <v>1</v>
      </c>
    </row>
    <row r="601" spans="1:9" ht="30" x14ac:dyDescent="0.2">
      <c r="A601" s="406" t="s">
        <v>851</v>
      </c>
      <c r="B601" s="471" t="s">
        <v>852</v>
      </c>
      <c r="C601" s="407" t="s">
        <v>23</v>
      </c>
      <c r="D601" s="400">
        <v>2</v>
      </c>
      <c r="E601" s="400">
        <v>139.1</v>
      </c>
      <c r="F601" s="437">
        <f t="shared" si="20"/>
        <v>278.2</v>
      </c>
      <c r="G601" s="434">
        <v>2</v>
      </c>
      <c r="H601" s="434">
        <v>278.2</v>
      </c>
      <c r="I601" s="405">
        <f>IF(F601=0,0,H601/F601)</f>
        <v>1</v>
      </c>
    </row>
    <row r="602" spans="1:9" ht="30" x14ac:dyDescent="0.2">
      <c r="A602" s="406" t="s">
        <v>853</v>
      </c>
      <c r="B602" s="471" t="s">
        <v>854</v>
      </c>
      <c r="C602" s="407" t="s">
        <v>23</v>
      </c>
      <c r="D602" s="400">
        <v>12</v>
      </c>
      <c r="E602" s="400">
        <v>279.44</v>
      </c>
      <c r="F602" s="437">
        <f t="shared" si="20"/>
        <v>3353.28</v>
      </c>
      <c r="G602" s="434">
        <v>12</v>
      </c>
      <c r="H602" s="434">
        <v>3353.2799999999997</v>
      </c>
      <c r="I602" s="405">
        <f>IF(F602=0,0,H602/F602)</f>
        <v>0.99999999999999989</v>
      </c>
    </row>
    <row r="603" spans="1:9" ht="57" customHeight="1" x14ac:dyDescent="0.2">
      <c r="A603" s="406" t="s">
        <v>855</v>
      </c>
      <c r="B603" s="471" t="s">
        <v>856</v>
      </c>
      <c r="C603" s="407" t="s">
        <v>23</v>
      </c>
      <c r="D603" s="400">
        <v>1</v>
      </c>
      <c r="E603" s="400">
        <v>2031.37</v>
      </c>
      <c r="F603" s="437">
        <f t="shared" si="20"/>
        <v>2031.37</v>
      </c>
      <c r="G603" s="434">
        <v>1</v>
      </c>
      <c r="H603" s="434">
        <v>2031.37</v>
      </c>
      <c r="I603" s="405">
        <f>IF(F603=0,0,H603/F603)</f>
        <v>1</v>
      </c>
    </row>
    <row r="604" spans="1:9" ht="30" x14ac:dyDescent="0.2">
      <c r="A604" s="406" t="s">
        <v>857</v>
      </c>
      <c r="B604" s="471" t="s">
        <v>858</v>
      </c>
      <c r="C604" s="407" t="s">
        <v>23</v>
      </c>
      <c r="D604" s="400">
        <v>10</v>
      </c>
      <c r="E604" s="400">
        <v>366.5</v>
      </c>
      <c r="F604" s="437">
        <f t="shared" si="20"/>
        <v>3665</v>
      </c>
      <c r="G604" s="434">
        <v>10</v>
      </c>
      <c r="H604" s="434">
        <v>3665</v>
      </c>
      <c r="I604" s="405">
        <f>IF(F604=0,0,H604/F604)</f>
        <v>1</v>
      </c>
    </row>
    <row r="605" spans="1:9" ht="30" x14ac:dyDescent="0.2">
      <c r="A605" s="406" t="s">
        <v>859</v>
      </c>
      <c r="B605" s="471" t="s">
        <v>860</v>
      </c>
      <c r="C605" s="407" t="s">
        <v>23</v>
      </c>
      <c r="D605" s="400">
        <v>2</v>
      </c>
      <c r="E605" s="400">
        <v>89.38</v>
      </c>
      <c r="F605" s="437">
        <f t="shared" si="20"/>
        <v>178.76</v>
      </c>
      <c r="G605" s="434">
        <v>2</v>
      </c>
      <c r="H605" s="434">
        <v>178.76</v>
      </c>
      <c r="I605" s="405">
        <f>IF(F605=0,0,H605/F605)</f>
        <v>1</v>
      </c>
    </row>
    <row r="606" spans="1:9" ht="45" x14ac:dyDescent="0.2">
      <c r="A606" s="406" t="s">
        <v>861</v>
      </c>
      <c r="B606" s="471" t="s">
        <v>862</v>
      </c>
      <c r="C606" s="407" t="s">
        <v>23</v>
      </c>
      <c r="D606" s="400">
        <v>3</v>
      </c>
      <c r="E606" s="400">
        <v>603.26</v>
      </c>
      <c r="F606" s="437">
        <f t="shared" si="20"/>
        <v>1809.78</v>
      </c>
      <c r="G606" s="434">
        <v>3</v>
      </c>
      <c r="H606" s="434">
        <v>1809.78</v>
      </c>
      <c r="I606" s="405">
        <f>IF(F606=0,0,H606/F606)</f>
        <v>1</v>
      </c>
    </row>
    <row r="607" spans="1:9" ht="30" x14ac:dyDescent="0.2">
      <c r="A607" s="406" t="s">
        <v>863</v>
      </c>
      <c r="B607" s="471" t="s">
        <v>864</v>
      </c>
      <c r="C607" s="407" t="s">
        <v>23</v>
      </c>
      <c r="D607" s="400">
        <v>3</v>
      </c>
      <c r="E607" s="400">
        <v>223.1</v>
      </c>
      <c r="F607" s="437">
        <f t="shared" si="20"/>
        <v>669.3</v>
      </c>
      <c r="G607" s="434">
        <v>3</v>
      </c>
      <c r="H607" s="434">
        <v>669.3</v>
      </c>
      <c r="I607" s="405">
        <f>IF(F607=0,0,H607/F607)</f>
        <v>1</v>
      </c>
    </row>
    <row r="608" spans="1:9" ht="30" x14ac:dyDescent="0.2">
      <c r="A608" s="406" t="s">
        <v>865</v>
      </c>
      <c r="B608" s="471" t="s">
        <v>866</v>
      </c>
      <c r="C608" s="407" t="s">
        <v>23</v>
      </c>
      <c r="D608" s="400">
        <v>3</v>
      </c>
      <c r="E608" s="400">
        <v>156.56</v>
      </c>
      <c r="F608" s="437">
        <f t="shared" si="20"/>
        <v>469.68</v>
      </c>
      <c r="G608" s="434">
        <v>3</v>
      </c>
      <c r="H608" s="434">
        <v>469.68</v>
      </c>
      <c r="I608" s="405">
        <f>IF(F608=0,0,H608/F608)</f>
        <v>1</v>
      </c>
    </row>
    <row r="609" spans="1:9" s="440" customFormat="1" ht="15.75" x14ac:dyDescent="0.2">
      <c r="A609" s="429"/>
      <c r="B609" s="468" t="s">
        <v>303</v>
      </c>
      <c r="C609" s="439"/>
      <c r="D609" s="428"/>
      <c r="E609" s="428"/>
      <c r="F609" s="430">
        <f>SUM(F588:F608)</f>
        <v>49382.29</v>
      </c>
      <c r="G609" s="428"/>
      <c r="H609" s="428">
        <v>49382.287499999999</v>
      </c>
      <c r="I609" s="421">
        <f>H609/F609</f>
        <v>0.99999994937456316</v>
      </c>
    </row>
    <row r="610" spans="1:9" ht="15.75" x14ac:dyDescent="0.2">
      <c r="A610" s="406"/>
      <c r="B610" s="471"/>
      <c r="C610" s="407"/>
      <c r="D610" s="400"/>
      <c r="E610" s="400"/>
      <c r="F610" s="408"/>
      <c r="G610" s="400"/>
      <c r="H610" s="402"/>
      <c r="I610" s="403"/>
    </row>
    <row r="611" spans="1:9" ht="15.75" x14ac:dyDescent="0.2">
      <c r="A611" s="429" t="s">
        <v>923</v>
      </c>
      <c r="B611" s="468" t="s">
        <v>867</v>
      </c>
      <c r="C611" s="409"/>
      <c r="D611" s="410"/>
      <c r="E611" s="410"/>
      <c r="F611" s="411"/>
      <c r="G611" s="410"/>
      <c r="H611" s="410"/>
      <c r="I611" s="413"/>
    </row>
    <row r="612" spans="1:9" ht="30" x14ac:dyDescent="0.2">
      <c r="A612" s="406" t="s">
        <v>868</v>
      </c>
      <c r="B612" s="471" t="s">
        <v>869</v>
      </c>
      <c r="C612" s="407" t="s">
        <v>23</v>
      </c>
      <c r="D612" s="400">
        <v>18</v>
      </c>
      <c r="E612" s="400">
        <v>47.42</v>
      </c>
      <c r="F612" s="437">
        <f t="shared" ref="F612:F617" si="21">ROUND((D612*E612),2)</f>
        <v>853.56</v>
      </c>
      <c r="G612" s="434">
        <v>18</v>
      </c>
      <c r="H612" s="434">
        <v>853.56000000000006</v>
      </c>
      <c r="I612" s="405">
        <f>IF(F612=0,0,H612/F612)</f>
        <v>1.0000000000000002</v>
      </c>
    </row>
    <row r="613" spans="1:9" ht="30" x14ac:dyDescent="0.2">
      <c r="A613" s="406" t="s">
        <v>870</v>
      </c>
      <c r="B613" s="471" t="s">
        <v>871</v>
      </c>
      <c r="C613" s="407" t="s">
        <v>23</v>
      </c>
      <c r="D613" s="400">
        <v>14</v>
      </c>
      <c r="E613" s="400">
        <v>55.73</v>
      </c>
      <c r="F613" s="437">
        <f t="shared" si="21"/>
        <v>780.22</v>
      </c>
      <c r="G613" s="434">
        <v>14</v>
      </c>
      <c r="H613" s="434">
        <v>780.21999999999991</v>
      </c>
      <c r="I613" s="405">
        <f>IF(F613=0,0,H613/F613)</f>
        <v>0.99999999999999989</v>
      </c>
    </row>
    <row r="614" spans="1:9" ht="45" x14ac:dyDescent="0.2">
      <c r="A614" s="406" t="s">
        <v>872</v>
      </c>
      <c r="B614" s="471" t="s">
        <v>873</v>
      </c>
      <c r="C614" s="407" t="s">
        <v>23</v>
      </c>
      <c r="D614" s="400">
        <v>10</v>
      </c>
      <c r="E614" s="400">
        <v>77.05</v>
      </c>
      <c r="F614" s="437">
        <f t="shared" si="21"/>
        <v>770.5</v>
      </c>
      <c r="G614" s="434">
        <v>10</v>
      </c>
      <c r="H614" s="434">
        <v>770.5</v>
      </c>
      <c r="I614" s="405">
        <f>IF(F614=0,0,H614/F614)</f>
        <v>1</v>
      </c>
    </row>
    <row r="615" spans="1:9" ht="49.5" customHeight="1" x14ac:dyDescent="0.2">
      <c r="A615" s="406" t="s">
        <v>874</v>
      </c>
      <c r="B615" s="471" t="s">
        <v>875</v>
      </c>
      <c r="C615" s="407" t="s">
        <v>23</v>
      </c>
      <c r="D615" s="400">
        <v>1</v>
      </c>
      <c r="E615" s="400">
        <v>352.32</v>
      </c>
      <c r="F615" s="437">
        <f t="shared" si="21"/>
        <v>352.32</v>
      </c>
      <c r="G615" s="434">
        <v>0</v>
      </c>
      <c r="H615" s="434">
        <v>0</v>
      </c>
      <c r="I615" s="405">
        <f>IF(F615=0,0,H615/F615)</f>
        <v>0</v>
      </c>
    </row>
    <row r="616" spans="1:9" ht="26.25" customHeight="1" x14ac:dyDescent="0.2">
      <c r="A616" s="406" t="s">
        <v>876</v>
      </c>
      <c r="B616" s="471" t="s">
        <v>877</v>
      </c>
      <c r="C616" s="407" t="s">
        <v>23</v>
      </c>
      <c r="D616" s="400">
        <v>2</v>
      </c>
      <c r="E616" s="400">
        <v>129.16999999999999</v>
      </c>
      <c r="F616" s="437">
        <f t="shared" si="21"/>
        <v>258.33999999999997</v>
      </c>
      <c r="G616" s="434">
        <v>2</v>
      </c>
      <c r="H616" s="434">
        <v>258.33999999999997</v>
      </c>
      <c r="I616" s="405">
        <f>IF(F616=0,0,H616/F616)</f>
        <v>1</v>
      </c>
    </row>
    <row r="617" spans="1:9" ht="60" x14ac:dyDescent="0.2">
      <c r="A617" s="406" t="s">
        <v>878</v>
      </c>
      <c r="B617" s="476" t="s">
        <v>879</v>
      </c>
      <c r="C617" s="407" t="s">
        <v>23</v>
      </c>
      <c r="D617" s="400">
        <v>104</v>
      </c>
      <c r="E617" s="400">
        <v>333.7</v>
      </c>
      <c r="F617" s="437">
        <f t="shared" si="21"/>
        <v>34704.800000000003</v>
      </c>
      <c r="G617" s="434">
        <v>104</v>
      </c>
      <c r="H617" s="434">
        <v>34704.799999999996</v>
      </c>
      <c r="I617" s="405">
        <f>IF(F617=0,0,H617/F617)</f>
        <v>0.99999999999999978</v>
      </c>
    </row>
    <row r="618" spans="1:9" s="440" customFormat="1" ht="15.75" x14ac:dyDescent="0.2">
      <c r="A618" s="429"/>
      <c r="B618" s="468" t="s">
        <v>301</v>
      </c>
      <c r="C618" s="439"/>
      <c r="D618" s="428"/>
      <c r="E618" s="428"/>
      <c r="F618" s="430">
        <f>SUM(F612:F617)</f>
        <v>37719.740000000005</v>
      </c>
      <c r="G618" s="428"/>
      <c r="H618" s="428">
        <v>37367.42</v>
      </c>
      <c r="I618" s="421">
        <f>H618/F618</f>
        <v>0.99065953264789186</v>
      </c>
    </row>
    <row r="619" spans="1:9" ht="15.75" x14ac:dyDescent="0.2">
      <c r="A619" s="406"/>
      <c r="B619" s="471"/>
      <c r="C619" s="407"/>
      <c r="D619" s="400"/>
      <c r="E619" s="400"/>
      <c r="F619" s="408"/>
      <c r="G619" s="400"/>
      <c r="H619" s="402"/>
      <c r="I619" s="403"/>
    </row>
    <row r="620" spans="1:9" ht="15.75" x14ac:dyDescent="0.2">
      <c r="A620" s="429" t="s">
        <v>880</v>
      </c>
      <c r="B620" s="468" t="s">
        <v>881</v>
      </c>
      <c r="C620" s="409"/>
      <c r="D620" s="410"/>
      <c r="E620" s="410"/>
      <c r="F620" s="411"/>
      <c r="G620" s="410"/>
      <c r="H620" s="410"/>
      <c r="I620" s="413"/>
    </row>
    <row r="621" spans="1:9" ht="30" x14ac:dyDescent="0.2">
      <c r="A621" s="406" t="s">
        <v>882</v>
      </c>
      <c r="B621" s="476" t="s">
        <v>883</v>
      </c>
      <c r="C621" s="407" t="s">
        <v>35</v>
      </c>
      <c r="D621" s="400">
        <v>500</v>
      </c>
      <c r="E621" s="400">
        <v>19.66</v>
      </c>
      <c r="F621" s="437">
        <f>ROUND((D621*E621),2)</f>
        <v>9830</v>
      </c>
      <c r="G621" s="434">
        <v>499.99999999999994</v>
      </c>
      <c r="H621" s="434">
        <v>9830</v>
      </c>
      <c r="I621" s="405">
        <f>IF(F621=0,0,H621/F621)</f>
        <v>1</v>
      </c>
    </row>
    <row r="622" spans="1:9" ht="45" x14ac:dyDescent="0.2">
      <c r="A622" s="406" t="s">
        <v>884</v>
      </c>
      <c r="B622" s="476" t="s">
        <v>885</v>
      </c>
      <c r="C622" s="407" t="s">
        <v>35</v>
      </c>
      <c r="D622" s="400">
        <v>500</v>
      </c>
      <c r="E622" s="400">
        <v>26.16</v>
      </c>
      <c r="F622" s="437">
        <f>ROUND((D622*E622),2)</f>
        <v>13080</v>
      </c>
      <c r="G622" s="434">
        <v>500</v>
      </c>
      <c r="H622" s="434">
        <v>13080</v>
      </c>
      <c r="I622" s="405">
        <f>IF(F622=0,0,H622/F622)</f>
        <v>1</v>
      </c>
    </row>
    <row r="623" spans="1:9" ht="45" x14ac:dyDescent="0.2">
      <c r="A623" s="406" t="s">
        <v>886</v>
      </c>
      <c r="B623" s="471" t="s">
        <v>887</v>
      </c>
      <c r="C623" s="407" t="s">
        <v>35</v>
      </c>
      <c r="D623" s="400">
        <v>82</v>
      </c>
      <c r="E623" s="400">
        <v>36.72</v>
      </c>
      <c r="F623" s="437">
        <f>ROUND((D623*E623),2)</f>
        <v>3011.04</v>
      </c>
      <c r="G623" s="434">
        <v>82</v>
      </c>
      <c r="H623" s="434">
        <v>3011.04</v>
      </c>
      <c r="I623" s="405">
        <f>IF(F623=0,0,H623/F623)</f>
        <v>1</v>
      </c>
    </row>
    <row r="624" spans="1:9" s="440" customFormat="1" ht="15.75" x14ac:dyDescent="0.2">
      <c r="A624" s="429"/>
      <c r="B624" s="468" t="s">
        <v>304</v>
      </c>
      <c r="C624" s="439"/>
      <c r="D624" s="428"/>
      <c r="E624" s="428"/>
      <c r="F624" s="430">
        <f>SUM(F621:F623)</f>
        <v>25921.040000000001</v>
      </c>
      <c r="G624" s="428"/>
      <c r="H624" s="428">
        <v>25921.040000000001</v>
      </c>
      <c r="I624" s="421">
        <f>H624/F624</f>
        <v>1</v>
      </c>
    </row>
    <row r="625" spans="1:9" ht="15.75" x14ac:dyDescent="0.2">
      <c r="A625" s="406"/>
      <c r="B625" s="471"/>
      <c r="C625" s="407"/>
      <c r="D625" s="400"/>
      <c r="E625" s="400"/>
      <c r="F625" s="408"/>
      <c r="G625" s="400"/>
      <c r="H625" s="402"/>
      <c r="I625" s="403"/>
    </row>
    <row r="626" spans="1:9" ht="15.75" x14ac:dyDescent="0.2">
      <c r="A626" s="429" t="s">
        <v>888</v>
      </c>
      <c r="B626" s="468" t="s">
        <v>889</v>
      </c>
      <c r="C626" s="409"/>
      <c r="D626" s="410"/>
      <c r="E626" s="410"/>
      <c r="F626" s="411"/>
      <c r="G626" s="410"/>
      <c r="H626" s="410"/>
      <c r="I626" s="413"/>
    </row>
    <row r="627" spans="1:9" ht="15.75" x14ac:dyDescent="0.2">
      <c r="A627" s="406" t="s">
        <v>345</v>
      </c>
      <c r="B627" s="471" t="s">
        <v>346</v>
      </c>
      <c r="C627" s="407" t="s">
        <v>35</v>
      </c>
      <c r="D627" s="400">
        <v>490</v>
      </c>
      <c r="E627" s="400">
        <v>12.31</v>
      </c>
      <c r="F627" s="437">
        <f>ROUND((D627*E627),2)</f>
        <v>6031.9</v>
      </c>
      <c r="G627" s="434">
        <v>490</v>
      </c>
      <c r="H627" s="434">
        <v>6031.9000000000005</v>
      </c>
      <c r="I627" s="405">
        <f>IF(F627=0,0,H627/F627)</f>
        <v>1.0000000000000002</v>
      </c>
    </row>
    <row r="628" spans="1:9" ht="45" x14ac:dyDescent="0.2">
      <c r="A628" s="406" t="s">
        <v>347</v>
      </c>
      <c r="B628" s="471" t="s">
        <v>348</v>
      </c>
      <c r="C628" s="407" t="s">
        <v>23</v>
      </c>
      <c r="D628" s="400">
        <v>1</v>
      </c>
      <c r="E628" s="400">
        <v>2491.7199999999998</v>
      </c>
      <c r="F628" s="437">
        <f>ROUND((D628*E628),2)</f>
        <v>2491.7199999999998</v>
      </c>
      <c r="G628" s="434">
        <v>0</v>
      </c>
      <c r="H628" s="434">
        <v>0</v>
      </c>
      <c r="I628" s="405">
        <f>IF(F628=0,0,H628/F628)</f>
        <v>0</v>
      </c>
    </row>
    <row r="629" spans="1:9" ht="15.75" x14ac:dyDescent="0.2">
      <c r="A629" s="429"/>
      <c r="B629" s="468" t="s">
        <v>305</v>
      </c>
      <c r="C629" s="409"/>
      <c r="D629" s="410"/>
      <c r="E629" s="410"/>
      <c r="F629" s="430">
        <f>SUM(F627:F628)</f>
        <v>8523.619999999999</v>
      </c>
      <c r="G629" s="410">
        <v>0</v>
      </c>
      <c r="H629" s="428">
        <v>6031.9000000000005</v>
      </c>
      <c r="I629" s="413"/>
    </row>
    <row r="630" spans="1:9" ht="15.75" x14ac:dyDescent="0.2">
      <c r="A630" s="406"/>
      <c r="B630" s="471"/>
      <c r="C630" s="407"/>
      <c r="D630" s="400"/>
      <c r="E630" s="400"/>
      <c r="F630" s="408"/>
      <c r="G630" s="400">
        <v>0</v>
      </c>
      <c r="H630" s="402"/>
      <c r="I630" s="403"/>
    </row>
    <row r="631" spans="1:9" ht="15.75" x14ac:dyDescent="0.2">
      <c r="A631" s="429" t="s">
        <v>349</v>
      </c>
      <c r="B631" s="468" t="s">
        <v>350</v>
      </c>
      <c r="C631" s="409"/>
      <c r="D631" s="410"/>
      <c r="E631" s="410"/>
      <c r="F631" s="411"/>
      <c r="G631" s="410">
        <v>0</v>
      </c>
      <c r="H631" s="410"/>
      <c r="I631" s="413"/>
    </row>
    <row r="632" spans="1:9" ht="30" x14ac:dyDescent="0.2">
      <c r="A632" s="406" t="s">
        <v>351</v>
      </c>
      <c r="B632" s="471" t="s">
        <v>352</v>
      </c>
      <c r="C632" s="407" t="s">
        <v>35</v>
      </c>
      <c r="D632" s="400">
        <v>12</v>
      </c>
      <c r="E632" s="400">
        <v>2092.91</v>
      </c>
      <c r="F632" s="437">
        <f>ROUND((D632*E632),2)</f>
        <v>25114.92</v>
      </c>
      <c r="G632" s="434">
        <v>12</v>
      </c>
      <c r="H632" s="434">
        <v>25114.92</v>
      </c>
      <c r="I632" s="405">
        <f>IF(F632=0,0,H632/F632)</f>
        <v>1</v>
      </c>
    </row>
    <row r="633" spans="1:9" ht="30" x14ac:dyDescent="0.2">
      <c r="A633" s="406" t="s">
        <v>353</v>
      </c>
      <c r="B633" s="471" t="s">
        <v>924</v>
      </c>
      <c r="C633" s="407" t="s">
        <v>23</v>
      </c>
      <c r="D633" s="400">
        <v>5</v>
      </c>
      <c r="E633" s="400">
        <v>1962.01</v>
      </c>
      <c r="F633" s="437">
        <f>ROUND((D633*E633),2)</f>
        <v>9810.0499999999993</v>
      </c>
      <c r="G633" s="434">
        <v>5</v>
      </c>
      <c r="H633" s="434">
        <v>9810.0499999999993</v>
      </c>
      <c r="I633" s="405">
        <f>IF(F633=0,0,H633/F633)</f>
        <v>1</v>
      </c>
    </row>
    <row r="634" spans="1:9" ht="15.75" x14ac:dyDescent="0.2">
      <c r="A634" s="429"/>
      <c r="B634" s="468" t="s">
        <v>306</v>
      </c>
      <c r="C634" s="409"/>
      <c r="D634" s="410"/>
      <c r="E634" s="410"/>
      <c r="F634" s="430">
        <f>SUM(F632:F633)</f>
        <v>34924.97</v>
      </c>
      <c r="G634" s="410"/>
      <c r="H634" s="428">
        <v>34924.97</v>
      </c>
      <c r="I634" s="413"/>
    </row>
    <row r="635" spans="1:9" ht="15.75" x14ac:dyDescent="0.2">
      <c r="A635" s="441"/>
      <c r="B635" s="475"/>
      <c r="C635" s="436"/>
      <c r="D635" s="434"/>
      <c r="E635" s="434"/>
      <c r="F635" s="444"/>
      <c r="G635" s="434"/>
      <c r="H635" s="443"/>
      <c r="I635" s="422"/>
    </row>
    <row r="636" spans="1:9" ht="15.75" x14ac:dyDescent="0.2">
      <c r="A636" s="429">
        <v>19</v>
      </c>
      <c r="B636" s="468" t="s">
        <v>972</v>
      </c>
      <c r="C636" s="409"/>
      <c r="D636" s="410"/>
      <c r="E636" s="410"/>
      <c r="F636" s="411"/>
      <c r="G636" s="413"/>
      <c r="H636" s="410"/>
      <c r="I636" s="413"/>
    </row>
    <row r="637" spans="1:9" ht="45" x14ac:dyDescent="0.2">
      <c r="A637" s="406">
        <v>190101</v>
      </c>
      <c r="B637" s="471" t="s">
        <v>310</v>
      </c>
      <c r="C637" s="407" t="s">
        <v>26</v>
      </c>
      <c r="D637" s="400">
        <v>153.91</v>
      </c>
      <c r="E637" s="400">
        <v>62.91</v>
      </c>
      <c r="F637" s="437">
        <f t="shared" ref="F637:F656" si="22">ROUND((D637*E637),2)</f>
        <v>9682.48</v>
      </c>
      <c r="G637" s="434">
        <v>153.91</v>
      </c>
      <c r="H637" s="434">
        <v>9682.4780999999984</v>
      </c>
      <c r="I637" s="405">
        <f>IF(F637=0,0,H637/F637)</f>
        <v>0.9999998037692821</v>
      </c>
    </row>
    <row r="638" spans="1:9" ht="54" customHeight="1" x14ac:dyDescent="0.2">
      <c r="A638" s="406">
        <v>190102</v>
      </c>
      <c r="B638" s="483" t="s">
        <v>311</v>
      </c>
      <c r="C638" s="407" t="s">
        <v>16</v>
      </c>
      <c r="D638" s="400">
        <v>237.79</v>
      </c>
      <c r="E638" s="400">
        <v>145.49</v>
      </c>
      <c r="F638" s="437">
        <f t="shared" si="22"/>
        <v>34596.07</v>
      </c>
      <c r="G638" s="434">
        <v>237.79</v>
      </c>
      <c r="H638" s="434">
        <v>34596.0671</v>
      </c>
      <c r="I638" s="405">
        <f>IF(F638=0,0,H638/F638)</f>
        <v>0.99999991617545003</v>
      </c>
    </row>
    <row r="639" spans="1:9" ht="51.75" customHeight="1" x14ac:dyDescent="0.2">
      <c r="A639" s="406">
        <v>190103</v>
      </c>
      <c r="B639" s="483" t="s">
        <v>312</v>
      </c>
      <c r="C639" s="407" t="s">
        <v>313</v>
      </c>
      <c r="D639" s="400">
        <v>1512</v>
      </c>
      <c r="E639" s="400">
        <v>26.73</v>
      </c>
      <c r="F639" s="437">
        <f t="shared" si="22"/>
        <v>40415.760000000002</v>
      </c>
      <c r="G639" s="434">
        <v>1512</v>
      </c>
      <c r="H639" s="434">
        <v>40415.760000000002</v>
      </c>
      <c r="I639" s="405">
        <f>IF(F639=0,0,H639/F639)</f>
        <v>1</v>
      </c>
    </row>
    <row r="640" spans="1:9" ht="60" x14ac:dyDescent="0.2">
      <c r="A640" s="406">
        <v>190104</v>
      </c>
      <c r="B640" s="471" t="s">
        <v>314</v>
      </c>
      <c r="C640" s="407" t="s">
        <v>16</v>
      </c>
      <c r="D640" s="400">
        <v>216.09200000000001</v>
      </c>
      <c r="E640" s="400">
        <v>288.11</v>
      </c>
      <c r="F640" s="437">
        <f t="shared" si="22"/>
        <v>62258.27</v>
      </c>
      <c r="G640" s="434">
        <v>216.09200000000001</v>
      </c>
      <c r="H640" s="434">
        <v>62258.266120000008</v>
      </c>
      <c r="I640" s="405">
        <f>IF(F640=0,0,H640/F640)</f>
        <v>0.99999993767896234</v>
      </c>
    </row>
    <row r="641" spans="1:9" ht="27" customHeight="1" x14ac:dyDescent="0.2">
      <c r="A641" s="406">
        <v>190105</v>
      </c>
      <c r="B641" s="476" t="s">
        <v>315</v>
      </c>
      <c r="C641" s="407" t="s">
        <v>16</v>
      </c>
      <c r="D641" s="400">
        <v>43.199999999999996</v>
      </c>
      <c r="E641" s="400">
        <v>122.13</v>
      </c>
      <c r="F641" s="437">
        <f t="shared" si="22"/>
        <v>5276.02</v>
      </c>
      <c r="G641" s="434">
        <v>43.2</v>
      </c>
      <c r="H641" s="434">
        <v>5276.0160000000005</v>
      </c>
      <c r="I641" s="405">
        <f>IF(F641=0,0,H641/F641)</f>
        <v>0.99999924185276023</v>
      </c>
    </row>
    <row r="642" spans="1:9" ht="45" x14ac:dyDescent="0.2">
      <c r="A642" s="406">
        <v>190106</v>
      </c>
      <c r="B642" s="471" t="s">
        <v>316</v>
      </c>
      <c r="C642" s="407" t="s">
        <v>16</v>
      </c>
      <c r="D642" s="400">
        <v>104.80000000000001</v>
      </c>
      <c r="E642" s="400">
        <v>132.94999999999999</v>
      </c>
      <c r="F642" s="437">
        <f t="shared" si="22"/>
        <v>13933.16</v>
      </c>
      <c r="G642" s="434">
        <v>104.8</v>
      </c>
      <c r="H642" s="434">
        <v>13933.159999999998</v>
      </c>
      <c r="I642" s="405">
        <f>IF(F642=0,0,H642/F642)</f>
        <v>0.99999999999999989</v>
      </c>
    </row>
    <row r="643" spans="1:9" ht="30" x14ac:dyDescent="0.2">
      <c r="A643" s="406">
        <v>190107</v>
      </c>
      <c r="B643" s="471" t="s">
        <v>317</v>
      </c>
      <c r="C643" s="407" t="s">
        <v>318</v>
      </c>
      <c r="D643" s="400">
        <v>109.782</v>
      </c>
      <c r="E643" s="400">
        <v>14.06</v>
      </c>
      <c r="F643" s="437">
        <f t="shared" si="22"/>
        <v>1543.53</v>
      </c>
      <c r="G643" s="434">
        <v>109.782</v>
      </c>
      <c r="H643" s="434">
        <v>1543.5349200000001</v>
      </c>
      <c r="I643" s="405">
        <f>IF(F643=0,0,H643/F643)</f>
        <v>1.0000031874987854</v>
      </c>
    </row>
    <row r="644" spans="1:9" ht="30" x14ac:dyDescent="0.2">
      <c r="A644" s="406">
        <v>190108</v>
      </c>
      <c r="B644" s="471" t="s">
        <v>319</v>
      </c>
      <c r="C644" s="407" t="s">
        <v>318</v>
      </c>
      <c r="D644" s="400">
        <v>93.114560000000012</v>
      </c>
      <c r="E644" s="400">
        <v>13.3</v>
      </c>
      <c r="F644" s="437">
        <f t="shared" si="22"/>
        <v>1238.42</v>
      </c>
      <c r="G644" s="434">
        <v>93.114560000000012</v>
      </c>
      <c r="H644" s="434">
        <v>1238.4236480000002</v>
      </c>
      <c r="I644" s="405">
        <f>IF(F644=0,0,H644/F644)</f>
        <v>1.0000029456888617</v>
      </c>
    </row>
    <row r="645" spans="1:9" ht="30" x14ac:dyDescent="0.2">
      <c r="A645" s="406">
        <v>190109</v>
      </c>
      <c r="B645" s="471" t="s">
        <v>320</v>
      </c>
      <c r="C645" s="407" t="s">
        <v>318</v>
      </c>
      <c r="D645" s="400">
        <v>24.977259999999994</v>
      </c>
      <c r="E645" s="400">
        <v>15.3</v>
      </c>
      <c r="F645" s="437">
        <f t="shared" si="22"/>
        <v>382.15</v>
      </c>
      <c r="G645" s="434">
        <v>24.977259999999994</v>
      </c>
      <c r="H645" s="434">
        <v>382.1520779999999</v>
      </c>
      <c r="I645" s="405">
        <f>IF(F645=0,0,H645/F645)</f>
        <v>1.0000054376553706</v>
      </c>
    </row>
    <row r="646" spans="1:9" ht="45" x14ac:dyDescent="0.2">
      <c r="A646" s="406">
        <v>190110</v>
      </c>
      <c r="B646" s="471" t="s">
        <v>321</v>
      </c>
      <c r="C646" s="407" t="s">
        <v>16</v>
      </c>
      <c r="D646" s="400">
        <v>58.088999999999999</v>
      </c>
      <c r="E646" s="400">
        <v>1977.09</v>
      </c>
      <c r="F646" s="437">
        <f t="shared" si="22"/>
        <v>114847.18</v>
      </c>
      <c r="G646" s="434">
        <v>58.088999999999999</v>
      </c>
      <c r="H646" s="434">
        <v>114847.18100999999</v>
      </c>
      <c r="I646" s="405">
        <f>IF(F646=0,0,H646/F646)</f>
        <v>1.0000000087942951</v>
      </c>
    </row>
    <row r="647" spans="1:9" ht="45" x14ac:dyDescent="0.2">
      <c r="A647" s="406">
        <v>190111</v>
      </c>
      <c r="B647" s="471" t="s">
        <v>322</v>
      </c>
      <c r="C647" s="407" t="s">
        <v>16</v>
      </c>
      <c r="D647" s="400">
        <v>10.589500000000001</v>
      </c>
      <c r="E647" s="400">
        <v>109.92</v>
      </c>
      <c r="F647" s="437">
        <f t="shared" si="22"/>
        <v>1164</v>
      </c>
      <c r="G647" s="434">
        <v>10.589500000000001</v>
      </c>
      <c r="H647" s="434">
        <v>1163.9978400000002</v>
      </c>
      <c r="I647" s="405">
        <f>IF(F647=0,0,H647/F647)</f>
        <v>0.99999814432989709</v>
      </c>
    </row>
    <row r="648" spans="1:9" ht="30" x14ac:dyDescent="0.2">
      <c r="A648" s="406">
        <v>190112</v>
      </c>
      <c r="B648" s="476" t="s">
        <v>323</v>
      </c>
      <c r="C648" s="407" t="s">
        <v>324</v>
      </c>
      <c r="D648" s="400">
        <v>0.69509999999999994</v>
      </c>
      <c r="E648" s="400">
        <v>751.28</v>
      </c>
      <c r="F648" s="437">
        <f t="shared" si="22"/>
        <v>522.21</v>
      </c>
      <c r="G648" s="434">
        <v>0.69509999999999994</v>
      </c>
      <c r="H648" s="434">
        <v>522.21472799999992</v>
      </c>
      <c r="I648" s="405">
        <f>IF(F648=0,0,H648/F648)</f>
        <v>1.0000090538289192</v>
      </c>
    </row>
    <row r="649" spans="1:9" ht="30" x14ac:dyDescent="0.2">
      <c r="A649" s="406">
        <v>190113</v>
      </c>
      <c r="B649" s="471" t="s">
        <v>325</v>
      </c>
      <c r="C649" s="407" t="s">
        <v>324</v>
      </c>
      <c r="D649" s="400">
        <v>1.0259999999999998</v>
      </c>
      <c r="E649" s="400">
        <v>57.16</v>
      </c>
      <c r="F649" s="437">
        <f>ROUND((D649*E649),2)</f>
        <v>58.65</v>
      </c>
      <c r="G649" s="434">
        <v>1.0259999999999998</v>
      </c>
      <c r="H649" s="434">
        <v>58.65</v>
      </c>
      <c r="I649" s="405">
        <f>IF(F649=0,0,H649/F649)</f>
        <v>1</v>
      </c>
    </row>
    <row r="650" spans="1:9" ht="15.75" x14ac:dyDescent="0.2">
      <c r="A650" s="406">
        <v>190114</v>
      </c>
      <c r="B650" s="471" t="s">
        <v>326</v>
      </c>
      <c r="C650" s="407" t="s">
        <v>324</v>
      </c>
      <c r="D650" s="400">
        <v>0.99509062499999978</v>
      </c>
      <c r="E650" s="400">
        <v>7.91</v>
      </c>
      <c r="F650" s="437">
        <f t="shared" si="22"/>
        <v>7.87</v>
      </c>
      <c r="G650" s="434">
        <v>0.99509062499999978</v>
      </c>
      <c r="H650" s="434">
        <v>7.87</v>
      </c>
      <c r="I650" s="405">
        <f>IF(F650=0,0,H650/F650)</f>
        <v>1</v>
      </c>
    </row>
    <row r="651" spans="1:9" ht="30" x14ac:dyDescent="0.2">
      <c r="A651" s="406">
        <v>190115</v>
      </c>
      <c r="B651" s="471" t="s">
        <v>327</v>
      </c>
      <c r="C651" s="407" t="s">
        <v>324</v>
      </c>
      <c r="D651" s="400">
        <v>61.251600000000018</v>
      </c>
      <c r="E651" s="400">
        <v>127.49</v>
      </c>
      <c r="F651" s="437">
        <f t="shared" si="22"/>
        <v>7808.97</v>
      </c>
      <c r="G651" s="434">
        <v>61.251600000000018</v>
      </c>
      <c r="H651" s="434">
        <v>7808.9664840000023</v>
      </c>
      <c r="I651" s="405">
        <f>IF(F651=0,0,H651/F651)</f>
        <v>0.99999954974855865</v>
      </c>
    </row>
    <row r="652" spans="1:9" ht="30" x14ac:dyDescent="0.2">
      <c r="A652" s="406">
        <v>190116</v>
      </c>
      <c r="B652" s="471" t="s">
        <v>328</v>
      </c>
      <c r="C652" s="407" t="s">
        <v>16</v>
      </c>
      <c r="D652" s="400">
        <v>101.5911</v>
      </c>
      <c r="E652" s="400">
        <v>52.17</v>
      </c>
      <c r="F652" s="437">
        <f t="shared" si="22"/>
        <v>5300.01</v>
      </c>
      <c r="G652" s="434">
        <v>101.5911</v>
      </c>
      <c r="H652" s="434">
        <v>5300.0076870000003</v>
      </c>
      <c r="I652" s="405">
        <f>IF(F652=0,0,H652/F652)</f>
        <v>0.99999956358572906</v>
      </c>
    </row>
    <row r="653" spans="1:9" ht="30" x14ac:dyDescent="0.2">
      <c r="A653" s="406">
        <v>190117</v>
      </c>
      <c r="B653" s="471" t="s">
        <v>329</v>
      </c>
      <c r="C653" s="407" t="s">
        <v>16</v>
      </c>
      <c r="D653" s="400">
        <v>8.19</v>
      </c>
      <c r="E653" s="400">
        <v>697.38</v>
      </c>
      <c r="F653" s="437">
        <f t="shared" si="22"/>
        <v>5711.54</v>
      </c>
      <c r="G653" s="434">
        <v>0</v>
      </c>
      <c r="H653" s="434">
        <v>0</v>
      </c>
      <c r="I653" s="405">
        <f>IF(F653=0,0,H653/F653)</f>
        <v>0</v>
      </c>
    </row>
    <row r="654" spans="1:9" ht="45" x14ac:dyDescent="0.2">
      <c r="A654" s="406">
        <v>190118</v>
      </c>
      <c r="B654" s="471" t="s">
        <v>330</v>
      </c>
      <c r="C654" s="407" t="s">
        <v>331</v>
      </c>
      <c r="D654" s="400">
        <v>1</v>
      </c>
      <c r="E654" s="400">
        <v>1534.39</v>
      </c>
      <c r="F654" s="437">
        <f t="shared" si="22"/>
        <v>1534.39</v>
      </c>
      <c r="G654" s="434">
        <v>0</v>
      </c>
      <c r="H654" s="434">
        <v>0</v>
      </c>
      <c r="I654" s="405">
        <f>IF(F654=0,0,H654/F654)</f>
        <v>0</v>
      </c>
    </row>
    <row r="655" spans="1:9" ht="60" x14ac:dyDescent="0.2">
      <c r="A655" s="406">
        <v>190119</v>
      </c>
      <c r="B655" s="476" t="s">
        <v>332</v>
      </c>
      <c r="C655" s="407" t="s">
        <v>331</v>
      </c>
      <c r="D655" s="400">
        <v>11</v>
      </c>
      <c r="E655" s="400">
        <v>1860.7</v>
      </c>
      <c r="F655" s="437">
        <f t="shared" si="22"/>
        <v>20467.7</v>
      </c>
      <c r="G655" s="434">
        <v>11</v>
      </c>
      <c r="H655" s="434">
        <v>20467.7</v>
      </c>
      <c r="I655" s="405">
        <f>IF(F655=0,0,H655/F655)</f>
        <v>1</v>
      </c>
    </row>
    <row r="656" spans="1:9" ht="76.5" customHeight="1" x14ac:dyDescent="0.2">
      <c r="A656" s="406">
        <v>190120</v>
      </c>
      <c r="B656" s="471" t="s">
        <v>333</v>
      </c>
      <c r="C656" s="407" t="s">
        <v>331</v>
      </c>
      <c r="D656" s="400">
        <v>4</v>
      </c>
      <c r="E656" s="400">
        <v>1992.75</v>
      </c>
      <c r="F656" s="437">
        <f t="shared" si="22"/>
        <v>7971</v>
      </c>
      <c r="G656" s="434">
        <v>4</v>
      </c>
      <c r="H656" s="462">
        <v>7971</v>
      </c>
      <c r="I656" s="461">
        <f>IF(F656=0,0,H656/F656)</f>
        <v>1</v>
      </c>
    </row>
    <row r="657" spans="1:9" ht="15.75" x14ac:dyDescent="0.2">
      <c r="A657" s="448"/>
      <c r="B657" s="477" t="s">
        <v>309</v>
      </c>
      <c r="C657" s="449"/>
      <c r="D657" s="449">
        <v>0</v>
      </c>
      <c r="E657" s="449">
        <v>0</v>
      </c>
      <c r="F657" s="450">
        <f>SUM(F637:F656)</f>
        <v>334719.38</v>
      </c>
      <c r="G657" s="625"/>
      <c r="H657" s="464">
        <v>327473.44571500004</v>
      </c>
      <c r="I657" s="465">
        <f>H657/F657</f>
        <v>0.97835221167952702</v>
      </c>
    </row>
    <row r="658" spans="1:9" ht="21.75" customHeight="1" x14ac:dyDescent="0.25">
      <c r="A658" s="454">
        <v>20</v>
      </c>
      <c r="B658" s="478" t="s">
        <v>925</v>
      </c>
      <c r="C658" s="454"/>
      <c r="D658" s="447"/>
      <c r="E658" s="455"/>
      <c r="F658" s="456"/>
      <c r="G658" s="434">
        <v>0</v>
      </c>
      <c r="H658" s="434"/>
      <c r="I658" s="405"/>
    </row>
    <row r="659" spans="1:9" ht="65.25" customHeight="1" x14ac:dyDescent="0.25">
      <c r="A659" s="457">
        <v>200101</v>
      </c>
      <c r="B659" s="458" t="s">
        <v>941</v>
      </c>
      <c r="C659" s="453" t="s">
        <v>23</v>
      </c>
      <c r="D659" s="459">
        <v>13</v>
      </c>
      <c r="E659" s="455">
        <v>194.88</v>
      </c>
      <c r="F659" s="456">
        <f t="shared" ref="F659:F670" si="23">D659*E659</f>
        <v>2533.44</v>
      </c>
      <c r="G659" s="434">
        <v>13</v>
      </c>
      <c r="H659" s="434">
        <v>2533.44</v>
      </c>
      <c r="I659" s="405">
        <f>IF(F659=0,0,H659/F659)</f>
        <v>1</v>
      </c>
    </row>
    <row r="660" spans="1:9" ht="30" x14ac:dyDescent="0.25">
      <c r="A660" s="457">
        <v>200102</v>
      </c>
      <c r="B660" s="458" t="s">
        <v>942</v>
      </c>
      <c r="C660" s="453" t="s">
        <v>35</v>
      </c>
      <c r="D660" s="459">
        <v>402.5</v>
      </c>
      <c r="E660" s="455">
        <v>40.18</v>
      </c>
      <c r="F660" s="456">
        <f t="shared" si="23"/>
        <v>16172.45</v>
      </c>
      <c r="G660" s="434">
        <v>402.5</v>
      </c>
      <c r="H660" s="434">
        <v>16172.45</v>
      </c>
      <c r="I660" s="405">
        <f>IF(F660=0,0,H660/F660)</f>
        <v>1</v>
      </c>
    </row>
    <row r="661" spans="1:9" ht="30" x14ac:dyDescent="0.25">
      <c r="A661" s="457">
        <v>200103</v>
      </c>
      <c r="B661" s="458" t="s">
        <v>943</v>
      </c>
      <c r="C661" s="453" t="s">
        <v>26</v>
      </c>
      <c r="D661" s="459">
        <v>485</v>
      </c>
      <c r="E661" s="455">
        <v>46.07</v>
      </c>
      <c r="F661" s="456">
        <f t="shared" si="23"/>
        <v>22343.95</v>
      </c>
      <c r="G661" s="434">
        <v>485</v>
      </c>
      <c r="H661" s="434">
        <v>22343.95</v>
      </c>
      <c r="I661" s="405">
        <f>IF(F661=0,0,H661/F661)</f>
        <v>1</v>
      </c>
    </row>
    <row r="662" spans="1:9" ht="45" x14ac:dyDescent="0.25">
      <c r="A662" s="457">
        <v>200104</v>
      </c>
      <c r="B662" s="458" t="s">
        <v>944</v>
      </c>
      <c r="C662" s="453" t="s">
        <v>331</v>
      </c>
      <c r="D662" s="459">
        <v>2</v>
      </c>
      <c r="E662" s="455">
        <v>1242.47</v>
      </c>
      <c r="F662" s="456">
        <f t="shared" si="23"/>
        <v>2484.94</v>
      </c>
      <c r="G662" s="434">
        <v>2</v>
      </c>
      <c r="H662" s="434">
        <v>2484.94</v>
      </c>
      <c r="I662" s="405">
        <f>IF(F662=0,0,H662/F662)</f>
        <v>1</v>
      </c>
    </row>
    <row r="663" spans="1:9" ht="45" x14ac:dyDescent="0.25">
      <c r="A663" s="457">
        <v>200105</v>
      </c>
      <c r="B663" s="458" t="s">
        <v>945</v>
      </c>
      <c r="C663" s="453" t="s">
        <v>334</v>
      </c>
      <c r="D663" s="459">
        <v>395</v>
      </c>
      <c r="E663" s="455">
        <v>49.83</v>
      </c>
      <c r="F663" s="456">
        <f t="shared" si="23"/>
        <v>19682.849999999999</v>
      </c>
      <c r="G663" s="434">
        <v>395</v>
      </c>
      <c r="H663" s="434">
        <v>19682.849999999999</v>
      </c>
      <c r="I663" s="405">
        <f>IF(F663=0,0,H663/F663)</f>
        <v>1</v>
      </c>
    </row>
    <row r="664" spans="1:9" ht="60" x14ac:dyDescent="0.25">
      <c r="A664" s="457">
        <v>200106</v>
      </c>
      <c r="B664" s="458" t="s">
        <v>946</v>
      </c>
      <c r="C664" s="453" t="s">
        <v>23</v>
      </c>
      <c r="D664" s="459">
        <v>12</v>
      </c>
      <c r="E664" s="455">
        <v>409.04</v>
      </c>
      <c r="F664" s="456">
        <f t="shared" si="23"/>
        <v>4908.4800000000005</v>
      </c>
      <c r="G664" s="434">
        <v>12</v>
      </c>
      <c r="H664" s="434">
        <v>4908.4800000000005</v>
      </c>
      <c r="I664" s="405">
        <f>IF(F664=0,0,H664/F664)</f>
        <v>1</v>
      </c>
    </row>
    <row r="665" spans="1:9" ht="45" x14ac:dyDescent="0.25">
      <c r="A665" s="457">
        <v>200107</v>
      </c>
      <c r="B665" s="458" t="s">
        <v>947</v>
      </c>
      <c r="C665" s="453" t="s">
        <v>23</v>
      </c>
      <c r="D665" s="459">
        <v>23</v>
      </c>
      <c r="E665" s="455">
        <v>311.06</v>
      </c>
      <c r="F665" s="456">
        <f t="shared" si="23"/>
        <v>7154.38</v>
      </c>
      <c r="G665" s="434">
        <v>23</v>
      </c>
      <c r="H665" s="434">
        <v>7154.38</v>
      </c>
      <c r="I665" s="405">
        <f>IF(F665=0,0,H665/F665)</f>
        <v>1</v>
      </c>
    </row>
    <row r="666" spans="1:9" ht="30" x14ac:dyDescent="0.25">
      <c r="A666" s="457">
        <v>200108</v>
      </c>
      <c r="B666" s="458" t="s">
        <v>948</v>
      </c>
      <c r="C666" s="453" t="s">
        <v>26</v>
      </c>
      <c r="D666" s="459">
        <v>320</v>
      </c>
      <c r="E666" s="455">
        <v>530.86</v>
      </c>
      <c r="F666" s="456">
        <f t="shared" si="23"/>
        <v>169875.20000000001</v>
      </c>
      <c r="G666" s="434">
        <v>320</v>
      </c>
      <c r="H666" s="434">
        <v>169875.20000000001</v>
      </c>
      <c r="I666" s="405">
        <f>IF(F666=0,0,H666/F666)</f>
        <v>1</v>
      </c>
    </row>
    <row r="667" spans="1:9" ht="45" x14ac:dyDescent="0.25">
      <c r="A667" s="457">
        <v>200109</v>
      </c>
      <c r="B667" s="458" t="s">
        <v>949</v>
      </c>
      <c r="C667" s="453" t="s">
        <v>26</v>
      </c>
      <c r="D667" s="459">
        <v>288</v>
      </c>
      <c r="E667" s="455">
        <v>161.91999999999999</v>
      </c>
      <c r="F667" s="456">
        <f t="shared" si="23"/>
        <v>46632.959999999999</v>
      </c>
      <c r="G667" s="434">
        <v>288</v>
      </c>
      <c r="H667" s="434">
        <v>46632.959999999999</v>
      </c>
      <c r="I667" s="405">
        <f>IF(F667=0,0,H667/F667)</f>
        <v>1</v>
      </c>
    </row>
    <row r="668" spans="1:9" ht="45" x14ac:dyDescent="0.25">
      <c r="A668" s="457">
        <v>200110</v>
      </c>
      <c r="B668" s="458" t="s">
        <v>950</v>
      </c>
      <c r="C668" s="453" t="s">
        <v>26</v>
      </c>
      <c r="D668" s="459">
        <v>152</v>
      </c>
      <c r="E668" s="455">
        <v>89.43</v>
      </c>
      <c r="F668" s="456">
        <f t="shared" si="23"/>
        <v>13593.36</v>
      </c>
      <c r="G668" s="434">
        <v>152</v>
      </c>
      <c r="H668" s="434">
        <v>13593.36</v>
      </c>
      <c r="I668" s="405">
        <f>IF(F668=0,0,H668/F668)</f>
        <v>1</v>
      </c>
    </row>
    <row r="669" spans="1:9" ht="30" x14ac:dyDescent="0.25">
      <c r="A669" s="457">
        <v>200111</v>
      </c>
      <c r="B669" s="458" t="s">
        <v>951</v>
      </c>
      <c r="C669" s="453" t="s">
        <v>26</v>
      </c>
      <c r="D669" s="459">
        <v>44</v>
      </c>
      <c r="E669" s="455">
        <v>64.13</v>
      </c>
      <c r="F669" s="456">
        <f t="shared" si="23"/>
        <v>2821.72</v>
      </c>
      <c r="G669" s="434">
        <v>44</v>
      </c>
      <c r="H669" s="434">
        <v>2821.72</v>
      </c>
      <c r="I669" s="405">
        <f>IF(F669=0,0,H669/F669)</f>
        <v>1</v>
      </c>
    </row>
    <row r="670" spans="1:9" ht="30" x14ac:dyDescent="0.25">
      <c r="A670" s="457">
        <v>200112</v>
      </c>
      <c r="B670" s="458" t="s">
        <v>952</v>
      </c>
      <c r="C670" s="453" t="s">
        <v>26</v>
      </c>
      <c r="D670" s="459">
        <v>120</v>
      </c>
      <c r="E670" s="455">
        <v>62.91</v>
      </c>
      <c r="F670" s="456">
        <f t="shared" si="23"/>
        <v>7549.2</v>
      </c>
      <c r="G670" s="434">
        <v>120</v>
      </c>
      <c r="H670" s="434">
        <v>7549.2</v>
      </c>
      <c r="I670" s="405">
        <f>IF(F670=0,0,H670/F670)</f>
        <v>1</v>
      </c>
    </row>
    <row r="671" spans="1:9" ht="45" x14ac:dyDescent="0.25">
      <c r="A671" s="457">
        <v>200113</v>
      </c>
      <c r="B671" s="458" t="s">
        <v>953</v>
      </c>
      <c r="C671" s="453" t="s">
        <v>23</v>
      </c>
      <c r="D671" s="459">
        <v>1</v>
      </c>
      <c r="E671" s="455">
        <v>21346.18</v>
      </c>
      <c r="F671" s="456">
        <f>D671*E671</f>
        <v>21346.18</v>
      </c>
      <c r="G671" s="434">
        <v>1</v>
      </c>
      <c r="H671" s="434">
        <v>21346.18</v>
      </c>
      <c r="I671" s="405">
        <f>IF(F671=0,0,H671/F671)</f>
        <v>1</v>
      </c>
    </row>
    <row r="672" spans="1:9" ht="45" x14ac:dyDescent="0.25">
      <c r="A672" s="457">
        <v>200114</v>
      </c>
      <c r="B672" s="458" t="s">
        <v>954</v>
      </c>
      <c r="C672" s="453" t="s">
        <v>23</v>
      </c>
      <c r="D672" s="459">
        <v>1</v>
      </c>
      <c r="E672" s="455">
        <v>26624.58</v>
      </c>
      <c r="F672" s="456">
        <f t="shared" ref="F672:F704" si="24">D672*E672</f>
        <v>26624.58</v>
      </c>
      <c r="G672" s="434">
        <v>1</v>
      </c>
      <c r="H672" s="434">
        <v>26624.58</v>
      </c>
      <c r="I672" s="405">
        <f>IF(F672=0,0,H672/F672)</f>
        <v>1</v>
      </c>
    </row>
    <row r="673" spans="1:9" ht="45" x14ac:dyDescent="0.25">
      <c r="A673" s="457">
        <v>200115</v>
      </c>
      <c r="B673" s="458" t="s">
        <v>955</v>
      </c>
      <c r="C673" s="453" t="s">
        <v>23</v>
      </c>
      <c r="D673" s="459">
        <v>1</v>
      </c>
      <c r="E673" s="455">
        <v>18706.98</v>
      </c>
      <c r="F673" s="456">
        <f t="shared" si="24"/>
        <v>18706.98</v>
      </c>
      <c r="G673" s="434">
        <v>1</v>
      </c>
      <c r="H673" s="434">
        <v>18706.98</v>
      </c>
      <c r="I673" s="405">
        <f>IF(F673=0,0,H673/F673)</f>
        <v>1</v>
      </c>
    </row>
    <row r="674" spans="1:9" ht="45" x14ac:dyDescent="0.25">
      <c r="A674" s="457">
        <v>200116</v>
      </c>
      <c r="B674" s="458" t="s">
        <v>956</v>
      </c>
      <c r="C674" s="453" t="s">
        <v>23</v>
      </c>
      <c r="D674" s="459">
        <v>1</v>
      </c>
      <c r="E674" s="455">
        <v>23985.38</v>
      </c>
      <c r="F674" s="456">
        <f t="shared" si="24"/>
        <v>23985.38</v>
      </c>
      <c r="G674" s="434">
        <v>1</v>
      </c>
      <c r="H674" s="434">
        <v>23985.38</v>
      </c>
      <c r="I674" s="405">
        <f>IF(F674=0,0,H674/F674)</f>
        <v>1</v>
      </c>
    </row>
    <row r="675" spans="1:9" ht="45" x14ac:dyDescent="0.25">
      <c r="A675" s="457">
        <v>200117</v>
      </c>
      <c r="B675" s="458" t="s">
        <v>957</v>
      </c>
      <c r="C675" s="453" t="s">
        <v>23</v>
      </c>
      <c r="D675" s="459">
        <v>1</v>
      </c>
      <c r="E675" s="455">
        <v>23985.38</v>
      </c>
      <c r="F675" s="456">
        <f t="shared" si="24"/>
        <v>23985.38</v>
      </c>
      <c r="G675" s="434">
        <v>1</v>
      </c>
      <c r="H675" s="434">
        <v>23985.38</v>
      </c>
      <c r="I675" s="405">
        <f>IF(F675=0,0,H675/F675)</f>
        <v>1</v>
      </c>
    </row>
    <row r="676" spans="1:9" ht="60.75" customHeight="1" x14ac:dyDescent="0.25">
      <c r="A676" s="457">
        <v>200118</v>
      </c>
      <c r="B676" s="458" t="s">
        <v>958</v>
      </c>
      <c r="C676" s="453" t="s">
        <v>23</v>
      </c>
      <c r="D676" s="459">
        <v>1</v>
      </c>
      <c r="E676" s="455">
        <v>20026.580000000002</v>
      </c>
      <c r="F676" s="456">
        <f t="shared" si="24"/>
        <v>20026.580000000002</v>
      </c>
      <c r="G676" s="434">
        <v>1</v>
      </c>
      <c r="H676" s="434">
        <v>20026.580000000002</v>
      </c>
      <c r="I676" s="405">
        <f>IF(F676=0,0,H676/F676)</f>
        <v>1</v>
      </c>
    </row>
    <row r="677" spans="1:9" ht="60" customHeight="1" x14ac:dyDescent="0.25">
      <c r="A677" s="457">
        <v>200119</v>
      </c>
      <c r="B677" s="458" t="s">
        <v>959</v>
      </c>
      <c r="C677" s="453" t="s">
        <v>23</v>
      </c>
      <c r="D677" s="459">
        <v>1</v>
      </c>
      <c r="E677" s="455">
        <v>16067.78</v>
      </c>
      <c r="F677" s="456">
        <f t="shared" si="24"/>
        <v>16067.78</v>
      </c>
      <c r="G677" s="434">
        <v>1</v>
      </c>
      <c r="H677" s="434">
        <v>16067.78</v>
      </c>
      <c r="I677" s="405">
        <f>IF(F677=0,0,H677/F677)</f>
        <v>1</v>
      </c>
    </row>
    <row r="678" spans="1:9" ht="42" customHeight="1" x14ac:dyDescent="0.25">
      <c r="A678" s="457">
        <v>200120</v>
      </c>
      <c r="B678" s="458" t="s">
        <v>960</v>
      </c>
      <c r="C678" s="453" t="s">
        <v>23</v>
      </c>
      <c r="D678" s="459">
        <v>1</v>
      </c>
      <c r="E678" s="455">
        <v>2211.98</v>
      </c>
      <c r="F678" s="456">
        <f t="shared" si="24"/>
        <v>2211.98</v>
      </c>
      <c r="G678" s="434">
        <v>1</v>
      </c>
      <c r="H678" s="434">
        <v>2211.98</v>
      </c>
      <c r="I678" s="405">
        <f>IF(F678=0,0,H678/F678)</f>
        <v>1</v>
      </c>
    </row>
    <row r="679" spans="1:9" ht="45" x14ac:dyDescent="0.25">
      <c r="A679" s="457">
        <v>200121</v>
      </c>
      <c r="B679" s="458" t="s">
        <v>961</v>
      </c>
      <c r="C679" s="453" t="s">
        <v>23</v>
      </c>
      <c r="D679" s="459">
        <v>1</v>
      </c>
      <c r="E679" s="455">
        <v>6830.58</v>
      </c>
      <c r="F679" s="456">
        <f t="shared" si="24"/>
        <v>6830.58</v>
      </c>
      <c r="G679" s="434">
        <v>1</v>
      </c>
      <c r="H679" s="434">
        <v>6830.58</v>
      </c>
      <c r="I679" s="405">
        <f>IF(F679=0,0,H679/F679)</f>
        <v>1</v>
      </c>
    </row>
    <row r="680" spans="1:9" ht="45" x14ac:dyDescent="0.25">
      <c r="A680" s="457">
        <v>200122</v>
      </c>
      <c r="B680" s="458" t="s">
        <v>962</v>
      </c>
      <c r="C680" s="453" t="s">
        <v>23</v>
      </c>
      <c r="D680" s="459">
        <v>1</v>
      </c>
      <c r="E680" s="455">
        <v>6830.58</v>
      </c>
      <c r="F680" s="456">
        <f t="shared" si="24"/>
        <v>6830.58</v>
      </c>
      <c r="G680" s="434">
        <v>1</v>
      </c>
      <c r="H680" s="434">
        <v>6830.58</v>
      </c>
      <c r="I680" s="405">
        <f>IF(F680=0,0,H680/F680)</f>
        <v>1</v>
      </c>
    </row>
    <row r="681" spans="1:9" ht="30" x14ac:dyDescent="0.25">
      <c r="A681" s="457">
        <v>200123</v>
      </c>
      <c r="B681" s="458" t="s">
        <v>963</v>
      </c>
      <c r="C681" s="453" t="s">
        <v>26</v>
      </c>
      <c r="D681" s="459">
        <v>1900</v>
      </c>
      <c r="E681" s="455">
        <v>6.63</v>
      </c>
      <c r="F681" s="456">
        <f t="shared" si="24"/>
        <v>12597</v>
      </c>
      <c r="G681" s="434">
        <v>1900</v>
      </c>
      <c r="H681" s="434">
        <v>12597</v>
      </c>
      <c r="I681" s="405">
        <f>IF(F681=0,0,H681/F681)</f>
        <v>1</v>
      </c>
    </row>
    <row r="682" spans="1:9" ht="30" x14ac:dyDescent="0.25">
      <c r="A682" s="457">
        <v>200124</v>
      </c>
      <c r="B682" s="458" t="s">
        <v>964</v>
      </c>
      <c r="C682" s="453" t="s">
        <v>26</v>
      </c>
      <c r="D682" s="459">
        <v>2300</v>
      </c>
      <c r="E682" s="455">
        <v>14.75</v>
      </c>
      <c r="F682" s="456">
        <f t="shared" si="24"/>
        <v>33925</v>
      </c>
      <c r="G682" s="434">
        <v>2300</v>
      </c>
      <c r="H682" s="434">
        <v>33925</v>
      </c>
      <c r="I682" s="405">
        <f>IF(F682=0,0,H682/F682)</f>
        <v>1</v>
      </c>
    </row>
    <row r="683" spans="1:9" ht="75" x14ac:dyDescent="0.25">
      <c r="A683" s="457">
        <v>200125</v>
      </c>
      <c r="B683" s="458" t="s">
        <v>965</v>
      </c>
      <c r="C683" s="453" t="s">
        <v>35</v>
      </c>
      <c r="D683" s="459">
        <v>17.25</v>
      </c>
      <c r="E683" s="455">
        <v>1281.4100000000001</v>
      </c>
      <c r="F683" s="456">
        <f t="shared" si="24"/>
        <v>22104.322500000002</v>
      </c>
      <c r="G683" s="434">
        <v>17.25</v>
      </c>
      <c r="H683" s="434">
        <v>22104.322500000002</v>
      </c>
      <c r="I683" s="405">
        <f>IF(F683=0,0,H683/F683)</f>
        <v>1</v>
      </c>
    </row>
    <row r="684" spans="1:9" ht="72.75" customHeight="1" x14ac:dyDescent="0.25">
      <c r="A684" s="457">
        <v>200126</v>
      </c>
      <c r="B684" s="458" t="s">
        <v>966</v>
      </c>
      <c r="C684" s="453" t="s">
        <v>35</v>
      </c>
      <c r="D684" s="459">
        <v>11.51</v>
      </c>
      <c r="E684" s="455">
        <v>675.7</v>
      </c>
      <c r="F684" s="456">
        <f t="shared" si="24"/>
        <v>7777.3070000000007</v>
      </c>
      <c r="G684" s="434">
        <v>11.51</v>
      </c>
      <c r="H684" s="434">
        <v>7777.3070000000007</v>
      </c>
      <c r="I684" s="405">
        <f>IF(F684=0,0,H684/F684)</f>
        <v>1</v>
      </c>
    </row>
    <row r="685" spans="1:9" ht="45" x14ac:dyDescent="0.25">
      <c r="A685" s="457">
        <v>200127</v>
      </c>
      <c r="B685" s="458" t="s">
        <v>967</v>
      </c>
      <c r="C685" s="453" t="s">
        <v>35</v>
      </c>
      <c r="D685" s="459">
        <v>14.093400000000001</v>
      </c>
      <c r="E685" s="455">
        <v>523.84</v>
      </c>
      <c r="F685" s="456">
        <f t="shared" si="24"/>
        <v>7382.6866560000008</v>
      </c>
      <c r="G685" s="434">
        <v>14.093400000000001</v>
      </c>
      <c r="H685" s="434">
        <v>7382.6866560000008</v>
      </c>
      <c r="I685" s="405">
        <f>IF(F685=0,0,H685/F685)</f>
        <v>1</v>
      </c>
    </row>
    <row r="686" spans="1:9" ht="30" x14ac:dyDescent="0.25">
      <c r="A686" s="457">
        <v>200128</v>
      </c>
      <c r="B686" s="458" t="s">
        <v>968</v>
      </c>
      <c r="C686" s="453" t="s">
        <v>35</v>
      </c>
      <c r="D686" s="459">
        <v>540</v>
      </c>
      <c r="E686" s="455">
        <v>607.12</v>
      </c>
      <c r="F686" s="456">
        <f>D686*E686</f>
        <v>327844.8</v>
      </c>
      <c r="G686" s="434">
        <v>540</v>
      </c>
      <c r="H686" s="434">
        <v>327844.8</v>
      </c>
      <c r="I686" s="405">
        <f>IF(F686=0,0,H686/F686)</f>
        <v>1</v>
      </c>
    </row>
    <row r="687" spans="1:9" s="393" customFormat="1" ht="42.75" customHeight="1" x14ac:dyDescent="0.25">
      <c r="A687" s="457">
        <v>200129</v>
      </c>
      <c r="B687" s="458" t="s">
        <v>969</v>
      </c>
      <c r="C687" s="453" t="s">
        <v>35</v>
      </c>
      <c r="D687" s="459">
        <v>230.39999999999998</v>
      </c>
      <c r="E687" s="455">
        <v>24.83</v>
      </c>
      <c r="F687" s="456">
        <f t="shared" si="24"/>
        <v>5720.8319999999994</v>
      </c>
      <c r="G687" s="434">
        <v>230.4</v>
      </c>
      <c r="H687" s="434">
        <v>5720.8319999999994</v>
      </c>
      <c r="I687" s="405">
        <f>IF(F687=0,0,H687/F687)</f>
        <v>1</v>
      </c>
    </row>
    <row r="688" spans="1:9" s="393" customFormat="1" ht="30" x14ac:dyDescent="0.25">
      <c r="A688" s="457">
        <v>200130</v>
      </c>
      <c r="B688" s="458" t="s">
        <v>970</v>
      </c>
      <c r="C688" s="453" t="s">
        <v>35</v>
      </c>
      <c r="D688" s="459">
        <v>5.7299999999999995</v>
      </c>
      <c r="E688" s="455">
        <v>372.27</v>
      </c>
      <c r="F688" s="456">
        <f t="shared" si="24"/>
        <v>2133.1070999999997</v>
      </c>
      <c r="G688" s="434">
        <v>5.73</v>
      </c>
      <c r="H688" s="434">
        <v>2133.1071000000002</v>
      </c>
      <c r="I688" s="405">
        <f>IF(F688=0,0,H688/F688)</f>
        <v>1.0000000000000002</v>
      </c>
    </row>
    <row r="689" spans="1:9" ht="33.75" customHeight="1" x14ac:dyDescent="0.25">
      <c r="A689" s="457">
        <v>200131</v>
      </c>
      <c r="B689" s="458" t="s">
        <v>971</v>
      </c>
      <c r="C689" s="453" t="s">
        <v>35</v>
      </c>
      <c r="D689" s="459">
        <v>8.19</v>
      </c>
      <c r="E689" s="455">
        <v>891.03</v>
      </c>
      <c r="F689" s="456">
        <f t="shared" si="24"/>
        <v>7297.5356999999995</v>
      </c>
      <c r="G689" s="434">
        <v>8.19</v>
      </c>
      <c r="H689" s="434">
        <v>7297.5356999999995</v>
      </c>
      <c r="I689" s="405">
        <f>IF(F689=0,0,H689/F689)</f>
        <v>1</v>
      </c>
    </row>
    <row r="690" spans="1:9" ht="22.5" customHeight="1" x14ac:dyDescent="0.2">
      <c r="A690" s="448"/>
      <c r="B690" s="477" t="s">
        <v>926</v>
      </c>
      <c r="C690" s="449"/>
      <c r="D690" s="449">
        <f>'[5]ACRESC E DECRES PLANILHADO'!G794</f>
        <v>0</v>
      </c>
      <c r="E690" s="449">
        <f>'[5]ACRESC E DECRES PLANILHADO'!H794</f>
        <v>0</v>
      </c>
      <c r="F690" s="450">
        <f>SUM(F659:F689)</f>
        <v>909151.5209560002</v>
      </c>
      <c r="G690" s="625"/>
      <c r="H690" s="464">
        <v>909151.5209560002</v>
      </c>
      <c r="I690" s="465">
        <f>IF(F690=0,0,H690/F690)</f>
        <v>1</v>
      </c>
    </row>
    <row r="691" spans="1:9" ht="15.75" x14ac:dyDescent="0.25">
      <c r="A691" s="457">
        <v>2002</v>
      </c>
      <c r="B691" s="479" t="s">
        <v>927</v>
      </c>
      <c r="C691" s="453"/>
      <c r="D691" s="459"/>
      <c r="E691" s="455"/>
      <c r="F691" s="460"/>
      <c r="G691" s="434">
        <v>0</v>
      </c>
      <c r="H691" s="434"/>
      <c r="I691" s="405"/>
    </row>
    <row r="692" spans="1:9" ht="45" x14ac:dyDescent="0.25">
      <c r="A692" s="457">
        <v>200201</v>
      </c>
      <c r="B692" s="458" t="s">
        <v>928</v>
      </c>
      <c r="C692" s="453" t="s">
        <v>23</v>
      </c>
      <c r="D692" s="459">
        <v>1</v>
      </c>
      <c r="E692" s="455">
        <v>547.98</v>
      </c>
      <c r="F692" s="456">
        <f t="shared" si="24"/>
        <v>547.98</v>
      </c>
      <c r="G692" s="434">
        <v>1</v>
      </c>
      <c r="H692" s="434">
        <v>547.98</v>
      </c>
      <c r="I692" s="405">
        <f>IF(F692=0,0,H692/F692)</f>
        <v>1</v>
      </c>
    </row>
    <row r="693" spans="1:9" ht="36" customHeight="1" x14ac:dyDescent="0.25">
      <c r="A693" s="457">
        <v>200202</v>
      </c>
      <c r="B693" s="458" t="s">
        <v>929</v>
      </c>
      <c r="C693" s="453" t="s">
        <v>23</v>
      </c>
      <c r="D693" s="459">
        <v>62</v>
      </c>
      <c r="E693" s="455">
        <v>130.22</v>
      </c>
      <c r="F693" s="456">
        <f t="shared" si="24"/>
        <v>8073.64</v>
      </c>
      <c r="G693" s="434">
        <v>62</v>
      </c>
      <c r="H693" s="434">
        <v>8073.64</v>
      </c>
      <c r="I693" s="405">
        <f>IF(F693=0,0,H693/F693)</f>
        <v>1</v>
      </c>
    </row>
    <row r="694" spans="1:9" ht="64.5" customHeight="1" x14ac:dyDescent="0.25">
      <c r="A694" s="457">
        <v>200203</v>
      </c>
      <c r="B694" s="458" t="s">
        <v>930</v>
      </c>
      <c r="C694" s="453" t="s">
        <v>23</v>
      </c>
      <c r="D694" s="459">
        <v>4</v>
      </c>
      <c r="E694" s="455">
        <v>843.55</v>
      </c>
      <c r="F694" s="456">
        <f t="shared" si="24"/>
        <v>3374.2</v>
      </c>
      <c r="G694" s="434">
        <v>4</v>
      </c>
      <c r="H694" s="434">
        <v>3374.2</v>
      </c>
      <c r="I694" s="405">
        <f>IF(F694=0,0,H694/F694)</f>
        <v>1</v>
      </c>
    </row>
    <row r="695" spans="1:9" ht="63" customHeight="1" x14ac:dyDescent="0.25">
      <c r="A695" s="457">
        <v>200204</v>
      </c>
      <c r="B695" s="458" t="s">
        <v>931</v>
      </c>
      <c r="C695" s="453" t="s">
        <v>23</v>
      </c>
      <c r="D695" s="459">
        <v>2</v>
      </c>
      <c r="E695" s="455">
        <v>567.80999999999995</v>
      </c>
      <c r="F695" s="456">
        <f t="shared" si="24"/>
        <v>1135.6199999999999</v>
      </c>
      <c r="G695" s="434">
        <v>2</v>
      </c>
      <c r="H695" s="434">
        <v>1135.6199999999999</v>
      </c>
      <c r="I695" s="405">
        <f>IF(F695=0,0,H695/F695)</f>
        <v>1</v>
      </c>
    </row>
    <row r="696" spans="1:9" ht="60" x14ac:dyDescent="0.25">
      <c r="A696" s="457">
        <v>200205</v>
      </c>
      <c r="B696" s="458" t="s">
        <v>932</v>
      </c>
      <c r="C696" s="453" t="s">
        <v>23</v>
      </c>
      <c r="D696" s="459">
        <v>2</v>
      </c>
      <c r="E696" s="455">
        <v>5587.71</v>
      </c>
      <c r="F696" s="456">
        <f t="shared" si="24"/>
        <v>11175.42</v>
      </c>
      <c r="G696" s="434">
        <v>2</v>
      </c>
      <c r="H696" s="434">
        <v>11175.42</v>
      </c>
      <c r="I696" s="405">
        <f>IF(F696=0,0,H696/F696)</f>
        <v>1</v>
      </c>
    </row>
    <row r="697" spans="1:9" ht="30" x14ac:dyDescent="0.25">
      <c r="A697" s="457">
        <v>200206</v>
      </c>
      <c r="B697" s="458" t="s">
        <v>933</v>
      </c>
      <c r="C697" s="453" t="s">
        <v>23</v>
      </c>
      <c r="D697" s="459">
        <v>1</v>
      </c>
      <c r="E697" s="455">
        <v>201.91</v>
      </c>
      <c r="F697" s="456">
        <f t="shared" si="24"/>
        <v>201.91</v>
      </c>
      <c r="G697" s="434">
        <v>1</v>
      </c>
      <c r="H697" s="434">
        <v>201.91</v>
      </c>
      <c r="I697" s="405">
        <f>IF(F697=0,0,H697/F697)</f>
        <v>1</v>
      </c>
    </row>
    <row r="698" spans="1:9" ht="30" x14ac:dyDescent="0.25">
      <c r="A698" s="457">
        <v>200207</v>
      </c>
      <c r="B698" s="458" t="s">
        <v>934</v>
      </c>
      <c r="C698" s="453" t="s">
        <v>23</v>
      </c>
      <c r="D698" s="459">
        <v>2</v>
      </c>
      <c r="E698" s="455">
        <v>1524.31</v>
      </c>
      <c r="F698" s="456">
        <f t="shared" si="24"/>
        <v>3048.62</v>
      </c>
      <c r="G698" s="434">
        <v>2</v>
      </c>
      <c r="H698" s="434">
        <v>3048.62</v>
      </c>
      <c r="I698" s="405">
        <f>IF(F698=0,0,H698/F698)</f>
        <v>1</v>
      </c>
    </row>
    <row r="699" spans="1:9" ht="30" x14ac:dyDescent="0.25">
      <c r="A699" s="457">
        <v>200208</v>
      </c>
      <c r="B699" s="458" t="s">
        <v>935</v>
      </c>
      <c r="C699" s="453" t="s">
        <v>23</v>
      </c>
      <c r="D699" s="459">
        <v>1</v>
      </c>
      <c r="E699" s="455">
        <v>270.86</v>
      </c>
      <c r="F699" s="456">
        <f t="shared" si="24"/>
        <v>270.86</v>
      </c>
      <c r="G699" s="434">
        <v>1</v>
      </c>
      <c r="H699" s="434">
        <v>270.86</v>
      </c>
      <c r="I699" s="405">
        <f>IF(F699=0,0,H699/F699)</f>
        <v>1</v>
      </c>
    </row>
    <row r="700" spans="1:9" ht="30" x14ac:dyDescent="0.25">
      <c r="A700" s="457">
        <v>200209</v>
      </c>
      <c r="B700" s="458" t="s">
        <v>936</v>
      </c>
      <c r="C700" s="453" t="s">
        <v>23</v>
      </c>
      <c r="D700" s="459">
        <v>1</v>
      </c>
      <c r="E700" s="455">
        <v>456.28</v>
      </c>
      <c r="F700" s="456">
        <f t="shared" si="24"/>
        <v>456.28</v>
      </c>
      <c r="G700" s="434">
        <v>1</v>
      </c>
      <c r="H700" s="434">
        <v>456.28</v>
      </c>
      <c r="I700" s="405">
        <f>IF(F700=0,0,H700/F700)</f>
        <v>1</v>
      </c>
    </row>
    <row r="701" spans="1:9" ht="45" x14ac:dyDescent="0.25">
      <c r="A701" s="457">
        <v>200210</v>
      </c>
      <c r="B701" s="458" t="s">
        <v>937</v>
      </c>
      <c r="C701" s="453" t="s">
        <v>338</v>
      </c>
      <c r="D701" s="459">
        <v>3</v>
      </c>
      <c r="E701" s="455">
        <v>341.31</v>
      </c>
      <c r="F701" s="456">
        <f t="shared" si="24"/>
        <v>1023.9300000000001</v>
      </c>
      <c r="G701" s="434">
        <v>3</v>
      </c>
      <c r="H701" s="434">
        <v>1023.9300000000001</v>
      </c>
      <c r="I701" s="405">
        <f>IF(F701=0,0,H701/F701)</f>
        <v>1</v>
      </c>
    </row>
    <row r="702" spans="1:9" ht="30" x14ac:dyDescent="0.25">
      <c r="A702" s="457">
        <v>200211</v>
      </c>
      <c r="B702" s="458" t="s">
        <v>938</v>
      </c>
      <c r="C702" s="453" t="s">
        <v>26</v>
      </c>
      <c r="D702" s="459">
        <v>58</v>
      </c>
      <c r="E702" s="455">
        <v>53.07</v>
      </c>
      <c r="F702" s="456">
        <f t="shared" si="24"/>
        <v>3078.06</v>
      </c>
      <c r="G702" s="434">
        <v>58</v>
      </c>
      <c r="H702" s="434">
        <v>3078.06</v>
      </c>
      <c r="I702" s="405">
        <f>IF(F702=0,0,H702/F702)</f>
        <v>1</v>
      </c>
    </row>
    <row r="703" spans="1:9" ht="45" x14ac:dyDescent="0.25">
      <c r="A703" s="457">
        <v>200212</v>
      </c>
      <c r="B703" s="458" t="s">
        <v>939</v>
      </c>
      <c r="C703" s="453" t="s">
        <v>26</v>
      </c>
      <c r="D703" s="459">
        <v>12</v>
      </c>
      <c r="E703" s="455">
        <v>121.19</v>
      </c>
      <c r="F703" s="456">
        <f t="shared" si="24"/>
        <v>1454.28</v>
      </c>
      <c r="G703" s="434">
        <v>12</v>
      </c>
      <c r="H703" s="434">
        <v>1454.28</v>
      </c>
      <c r="I703" s="405">
        <f>IF(F703=0,0,H703/F703)</f>
        <v>1</v>
      </c>
    </row>
    <row r="704" spans="1:9" ht="60" x14ac:dyDescent="0.25">
      <c r="A704" s="457">
        <v>200213</v>
      </c>
      <c r="B704" s="458" t="s">
        <v>940</v>
      </c>
      <c r="C704" s="453" t="s">
        <v>334</v>
      </c>
      <c r="D704" s="459">
        <v>662</v>
      </c>
      <c r="E704" s="455">
        <v>179.07</v>
      </c>
      <c r="F704" s="456">
        <f t="shared" si="24"/>
        <v>118544.34</v>
      </c>
      <c r="G704" s="626">
        <v>662</v>
      </c>
      <c r="H704" s="434">
        <v>118544.34</v>
      </c>
      <c r="I704" s="405">
        <f>IF(F704=0,0,H704/F704)</f>
        <v>1</v>
      </c>
    </row>
    <row r="705" spans="1:9" ht="15.75" x14ac:dyDescent="0.2">
      <c r="A705" s="448"/>
      <c r="B705" s="477" t="s">
        <v>926</v>
      </c>
      <c r="C705" s="449"/>
      <c r="D705" s="449">
        <f>'[5]ACRESC E DECRES PLANILHADO'!G809</f>
        <v>0</v>
      </c>
      <c r="E705" s="449">
        <f>'[5]ACRESC E DECRES PLANILHADO'!H809</f>
        <v>0</v>
      </c>
      <c r="F705" s="450">
        <f>SUM(F692:F704)</f>
        <v>152385.14000000001</v>
      </c>
      <c r="G705" s="463"/>
      <c r="H705" s="464">
        <v>152385.14000000001</v>
      </c>
      <c r="I705" s="465">
        <f>IF(F705=0,0,H705/F705)</f>
        <v>1</v>
      </c>
    </row>
    <row r="706" spans="1:9" ht="15.75" x14ac:dyDescent="0.2">
      <c r="A706" s="406"/>
      <c r="B706" s="472"/>
      <c r="C706" s="407"/>
      <c r="D706" s="400"/>
      <c r="E706" s="400"/>
      <c r="F706" s="401"/>
      <c r="G706" s="404"/>
      <c r="H706" s="400"/>
      <c r="I706" s="405"/>
    </row>
    <row r="707" spans="1:9" ht="15.75" customHeight="1" x14ac:dyDescent="0.2">
      <c r="A707" s="433"/>
      <c r="B707" s="480"/>
      <c r="C707" s="433"/>
      <c r="D707" s="548" t="s">
        <v>112</v>
      </c>
      <c r="E707" s="548"/>
      <c r="F707" s="549"/>
      <c r="G707" s="550" t="s">
        <v>113</v>
      </c>
      <c r="H707" s="567"/>
      <c r="I707" s="551"/>
    </row>
    <row r="708" spans="1:9" ht="26.25" customHeight="1" thickBot="1" x14ac:dyDescent="0.25">
      <c r="A708" s="431"/>
      <c r="B708" s="481" t="s">
        <v>94</v>
      </c>
      <c r="C708" s="431"/>
      <c r="D708" s="568" t="e">
        <f>F705+F690+F657+F634+F629+F624+F618+F609+F585+F535+F475+F439+F427+F417+F410+F400+F394+F383+F374+F370+F366+F329+F321+F316+F310+F301+F277+F234+F173+F141+F132+F122+F115+F105+F98+F85+F76+F72+F68+F21</f>
        <v>#REF!</v>
      </c>
      <c r="E708" s="568"/>
      <c r="F708" s="569"/>
      <c r="G708" s="565">
        <f>H705+H690+H657+H634+H629+H624+H618+H609+H585+H535+H475+H439+H427+H417+H410+H400+H394+H383+H374+H370+H366+H329+H321+H316+H310+H301+H277+H234+H173+H141+H132+H122+H115+H105+H85+H76+H72+H68+H21+H98+0.65</f>
        <v>4870055.1572034014</v>
      </c>
      <c r="H708" s="566"/>
      <c r="I708" s="432" t="e">
        <f>G708/$D$708</f>
        <v>#REF!</v>
      </c>
    </row>
    <row r="711" spans="1:9" ht="15" customHeight="1" x14ac:dyDescent="0.2"/>
  </sheetData>
  <mergeCells count="14">
    <mergeCell ref="D708:F708"/>
    <mergeCell ref="G707:I707"/>
    <mergeCell ref="G708:H708"/>
    <mergeCell ref="A4:F4"/>
    <mergeCell ref="D707:F707"/>
    <mergeCell ref="A6:F6"/>
    <mergeCell ref="A5:C5"/>
    <mergeCell ref="D5:E5"/>
    <mergeCell ref="B1:F2"/>
    <mergeCell ref="G1:I1"/>
    <mergeCell ref="B3:F3"/>
    <mergeCell ref="H3:I3"/>
    <mergeCell ref="G5:I6"/>
    <mergeCell ref="G2:I2"/>
  </mergeCells>
  <phoneticPr fontId="41" type="noConversion"/>
  <printOptions horizontalCentered="1" gridLines="1"/>
  <pageMargins left="0.19685039370078741" right="0.19685039370078741" top="0.39370078740157483" bottom="0.39370078740157483" header="0.51181102362204722" footer="0.19685039370078741"/>
  <pageSetup paperSize="9" scale="45" orientation="landscape" r:id="rId1"/>
  <headerFooter alignWithMargins="0">
    <oddFooter>&amp;L&amp;"Arial,Itálico"Página&amp;P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S42"/>
  <sheetViews>
    <sheetView showZeros="0" view="pageBreakPreview" topLeftCell="A12" zoomScaleNormal="70" zoomScaleSheetLayoutView="100" workbookViewId="0">
      <selection activeCell="B10" sqref="B10"/>
    </sheetView>
  </sheetViews>
  <sheetFormatPr defaultColWidth="9.28515625" defaultRowHeight="12" x14ac:dyDescent="0.25"/>
  <cols>
    <col min="1" max="1" width="14.28515625" style="140" customWidth="1"/>
    <col min="2" max="2" width="52.42578125" style="140" customWidth="1"/>
    <col min="3" max="3" width="6" style="141" customWidth="1"/>
    <col min="4" max="4" width="9.28515625" style="141" customWidth="1"/>
    <col min="5" max="5" width="8.7109375" style="141" customWidth="1"/>
    <col min="6" max="6" width="10" style="141" customWidth="1"/>
    <col min="7" max="7" width="7.5703125" style="142" customWidth="1"/>
    <col min="8" max="8" width="9.28515625" style="142" customWidth="1"/>
    <col min="9" max="9" width="8.7109375" style="143" customWidth="1"/>
    <col min="10" max="11" width="11.28515625" style="107" hidden="1" customWidth="1"/>
    <col min="12" max="12" width="11.28515625" style="108" hidden="1" customWidth="1"/>
    <col min="13" max="18" width="0" style="109" hidden="1" customWidth="1"/>
    <col min="19" max="16384" width="9.28515625" style="109"/>
  </cols>
  <sheetData>
    <row r="1" spans="1:17" ht="17.100000000000001" customHeight="1" x14ac:dyDescent="0.25">
      <c r="A1" s="207"/>
      <c r="B1" s="208" t="s">
        <v>160</v>
      </c>
      <c r="C1" s="209"/>
      <c r="D1" s="209"/>
      <c r="E1" s="209"/>
      <c r="F1" s="209"/>
      <c r="G1" s="209"/>
      <c r="H1" s="209"/>
      <c r="I1" s="209"/>
    </row>
    <row r="2" spans="1:17" ht="15.75" x14ac:dyDescent="0.25">
      <c r="A2" s="207"/>
      <c r="B2" s="210" t="s">
        <v>161</v>
      </c>
      <c r="C2" s="211"/>
      <c r="D2" s="211"/>
      <c r="E2" s="211"/>
      <c r="F2" s="211"/>
      <c r="G2" s="212"/>
      <c r="H2" s="212"/>
      <c r="I2" s="213"/>
    </row>
    <row r="3" spans="1:17" ht="29.65" customHeight="1" x14ac:dyDescent="0.25">
      <c r="A3" s="207"/>
      <c r="B3" s="580" t="s">
        <v>162</v>
      </c>
      <c r="C3" s="580"/>
      <c r="D3" s="580"/>
      <c r="E3" s="580"/>
      <c r="F3" s="580"/>
      <c r="G3" s="580"/>
      <c r="H3" s="214"/>
      <c r="I3" s="214"/>
    </row>
    <row r="4" spans="1:17" ht="16.5" thickBot="1" x14ac:dyDescent="0.3">
      <c r="A4" s="207"/>
      <c r="B4" s="583" t="s">
        <v>163</v>
      </c>
      <c r="C4" s="583"/>
      <c r="D4" s="583"/>
      <c r="E4" s="583"/>
      <c r="F4" s="583"/>
      <c r="G4" s="583"/>
      <c r="H4" s="583"/>
      <c r="I4" s="583"/>
    </row>
    <row r="5" spans="1:17" ht="21.6" customHeight="1" thickBot="1" x14ac:dyDescent="0.3">
      <c r="A5" s="588" t="s">
        <v>167</v>
      </c>
      <c r="B5" s="589"/>
      <c r="C5" s="589"/>
      <c r="D5" s="589"/>
      <c r="E5" s="589"/>
      <c r="F5" s="589"/>
      <c r="G5" s="589"/>
      <c r="H5" s="589"/>
      <c r="I5" s="590"/>
    </row>
    <row r="6" spans="1:17" ht="13.5" customHeight="1" x14ac:dyDescent="0.25">
      <c r="A6" s="581" t="s">
        <v>74</v>
      </c>
      <c r="B6" s="586" t="s">
        <v>114</v>
      </c>
      <c r="C6" s="591" t="s">
        <v>141</v>
      </c>
      <c r="D6" s="576" t="s">
        <v>133</v>
      </c>
      <c r="E6" s="577"/>
      <c r="F6" s="577"/>
      <c r="G6" s="577"/>
      <c r="H6" s="584" t="s">
        <v>102</v>
      </c>
      <c r="I6" s="585"/>
      <c r="J6" s="202" t="s">
        <v>115</v>
      </c>
      <c r="K6" s="110" t="s">
        <v>116</v>
      </c>
      <c r="L6" s="110" t="s">
        <v>117</v>
      </c>
    </row>
    <row r="7" spans="1:17" ht="14.65" customHeight="1" thickBot="1" x14ac:dyDescent="0.3">
      <c r="A7" s="582"/>
      <c r="B7" s="587"/>
      <c r="C7" s="592"/>
      <c r="D7" s="578"/>
      <c r="E7" s="579"/>
      <c r="F7" s="579"/>
      <c r="G7" s="579"/>
      <c r="H7" s="205" t="s">
        <v>131</v>
      </c>
      <c r="I7" s="206" t="s">
        <v>132</v>
      </c>
      <c r="J7" s="200" t="s">
        <v>118</v>
      </c>
      <c r="K7" s="111" t="s">
        <v>118</v>
      </c>
      <c r="L7" s="111" t="s">
        <v>118</v>
      </c>
    </row>
    <row r="8" spans="1:17" ht="12.75" x14ac:dyDescent="0.2">
      <c r="A8" s="203" t="e">
        <f>#REF!</f>
        <v>#REF!</v>
      </c>
      <c r="B8" s="204" t="e">
        <f>#REF!</f>
        <v>#REF!</v>
      </c>
      <c r="C8" s="155"/>
      <c r="D8" s="155"/>
      <c r="E8" s="155"/>
      <c r="F8" s="155"/>
      <c r="G8" s="155"/>
      <c r="H8" s="155"/>
      <c r="I8" s="201"/>
      <c r="J8" s="116"/>
      <c r="K8" s="116"/>
      <c r="L8" s="116"/>
    </row>
    <row r="9" spans="1:17" ht="12.75" x14ac:dyDescent="0.2">
      <c r="A9" s="117"/>
      <c r="B9" s="118"/>
      <c r="C9" s="119"/>
      <c r="D9" s="119"/>
      <c r="E9" s="119"/>
      <c r="F9" s="119"/>
      <c r="G9" s="119"/>
      <c r="H9" s="157"/>
      <c r="I9" s="120"/>
      <c r="J9" s="116"/>
      <c r="K9" s="116"/>
      <c r="L9" s="116"/>
      <c r="M9" s="109" t="s">
        <v>139</v>
      </c>
    </row>
    <row r="10" spans="1:17" ht="62.1" customHeight="1" x14ac:dyDescent="0.25">
      <c r="A10" s="152" t="e">
        <f>#REF!</f>
        <v>#REF!</v>
      </c>
      <c r="B10" s="153" t="e">
        <f>#REF!</f>
        <v>#REF!</v>
      </c>
      <c r="C10" s="177" t="s">
        <v>141</v>
      </c>
      <c r="D10" s="150" t="s">
        <v>149</v>
      </c>
      <c r="E10" s="150" t="s">
        <v>151</v>
      </c>
      <c r="F10" s="150" t="s">
        <v>152</v>
      </c>
      <c r="G10" s="150" t="s">
        <v>153</v>
      </c>
      <c r="H10" s="156">
        <f>H23</f>
        <v>434.80800000000005</v>
      </c>
      <c r="I10" s="162">
        <f>I17</f>
        <v>434.80800000000005</v>
      </c>
      <c r="J10" s="116">
        <f>SUM(J19:J23)</f>
        <v>0</v>
      </c>
      <c r="K10" s="116">
        <f>SUM(K19:K23)</f>
        <v>0</v>
      </c>
      <c r="L10" s="116">
        <f>SUM(L19:L23)</f>
        <v>0</v>
      </c>
      <c r="M10" s="150" t="s">
        <v>130</v>
      </c>
      <c r="N10" s="150" t="s">
        <v>135</v>
      </c>
      <c r="O10" s="150" t="s">
        <v>136</v>
      </c>
      <c r="P10" s="150" t="s">
        <v>138</v>
      </c>
    </row>
    <row r="11" spans="1:17" ht="16.149999999999999" customHeight="1" x14ac:dyDescent="0.2">
      <c r="A11" s="121"/>
      <c r="B11" s="158" t="s">
        <v>144</v>
      </c>
      <c r="D11" s="123"/>
      <c r="E11" s="171">
        <v>0.6</v>
      </c>
      <c r="F11" s="171">
        <v>0.4</v>
      </c>
      <c r="G11" s="123"/>
      <c r="I11" s="124"/>
      <c r="J11" s="126">
        <f>J10+I11</f>
        <v>0</v>
      </c>
      <c r="K11" s="126">
        <f>K10+J11</f>
        <v>0</v>
      </c>
      <c r="L11" s="126">
        <f>L10+K11</f>
        <v>0</v>
      </c>
      <c r="M11" s="125"/>
      <c r="N11" s="125"/>
      <c r="O11" s="150"/>
      <c r="P11" s="125"/>
    </row>
    <row r="12" spans="1:17" ht="16.149999999999999" customHeight="1" x14ac:dyDescent="0.2">
      <c r="A12" s="121"/>
      <c r="B12" s="180" t="s">
        <v>150</v>
      </c>
      <c r="D12" s="123"/>
      <c r="E12" s="179">
        <v>0.6</v>
      </c>
      <c r="F12" s="179">
        <v>0</v>
      </c>
      <c r="G12" s="123"/>
      <c r="I12" s="124"/>
      <c r="J12" s="126"/>
      <c r="K12" s="126"/>
      <c r="L12" s="126"/>
      <c r="M12" s="172"/>
      <c r="N12" s="172"/>
      <c r="O12" s="173"/>
      <c r="P12" s="125"/>
    </row>
    <row r="13" spans="1:17" ht="16.149999999999999" customHeight="1" x14ac:dyDescent="0.2">
      <c r="A13" s="121"/>
      <c r="B13" s="158"/>
      <c r="D13" s="123"/>
      <c r="E13" s="171"/>
      <c r="F13" s="171"/>
      <c r="G13" s="123"/>
      <c r="I13" s="124"/>
      <c r="J13" s="126"/>
      <c r="K13" s="126"/>
      <c r="L13" s="126"/>
      <c r="M13" s="172"/>
      <c r="N13" s="172"/>
      <c r="O13" s="173"/>
      <c r="P13" s="125"/>
    </row>
    <row r="14" spans="1:17" ht="25.5" customHeight="1" x14ac:dyDescent="0.25">
      <c r="A14" s="121"/>
      <c r="B14" s="159" t="s">
        <v>148</v>
      </c>
      <c r="D14" s="123"/>
      <c r="E14" s="125"/>
      <c r="F14" s="125"/>
      <c r="G14" s="123"/>
      <c r="H14" s="123"/>
      <c r="I14" s="124"/>
      <c r="J14" s="126"/>
      <c r="K14" s="126"/>
      <c r="L14" s="126"/>
      <c r="M14" s="22">
        <v>5.1100000000000003</v>
      </c>
      <c r="N14" s="22">
        <v>2.23</v>
      </c>
      <c r="O14" s="22">
        <v>2.23</v>
      </c>
      <c r="P14" s="125">
        <v>0</v>
      </c>
      <c r="Q14" s="163">
        <f>SUM(M14:P14)</f>
        <v>9.57</v>
      </c>
    </row>
    <row r="15" spans="1:17" ht="12" customHeight="1" x14ac:dyDescent="0.2">
      <c r="A15" s="121"/>
      <c r="B15" s="160" t="s">
        <v>142</v>
      </c>
      <c r="C15" s="157" t="s">
        <v>16</v>
      </c>
      <c r="D15" s="125">
        <v>437.52</v>
      </c>
      <c r="E15" s="125"/>
      <c r="F15" s="125"/>
      <c r="G15" s="123"/>
      <c r="H15" s="123"/>
      <c r="I15" s="124"/>
      <c r="J15" s="126"/>
      <c r="K15" s="126"/>
      <c r="L15" s="126"/>
      <c r="M15" s="165">
        <f>M14/Q14</f>
        <v>0.53396029258098221</v>
      </c>
      <c r="N15" s="165">
        <f>N14/Q14</f>
        <v>0.23301985370950887</v>
      </c>
      <c r="O15" s="165">
        <f>O14/Q14</f>
        <v>0.23301985370950887</v>
      </c>
      <c r="P15" s="125">
        <v>0</v>
      </c>
      <c r="Q15" s="164">
        <f>SUM(M15:P15)</f>
        <v>0.99999999999999989</v>
      </c>
    </row>
    <row r="16" spans="1:17" ht="12" customHeight="1" x14ac:dyDescent="0.2">
      <c r="A16" s="121"/>
      <c r="B16" s="160" t="s">
        <v>143</v>
      </c>
      <c r="C16" s="157" t="s">
        <v>16</v>
      </c>
      <c r="D16" s="125">
        <v>287.16000000000003</v>
      </c>
      <c r="E16" s="125"/>
      <c r="F16" s="125"/>
      <c r="G16" s="123"/>
      <c r="H16" s="123"/>
      <c r="I16" s="124"/>
      <c r="J16" s="126"/>
      <c r="K16" s="126"/>
      <c r="L16" s="126"/>
      <c r="P16" s="125">
        <v>0</v>
      </c>
      <c r="Q16" s="163">
        <f>SUM(M16:P16)</f>
        <v>0</v>
      </c>
    </row>
    <row r="17" spans="1:19" ht="12" customHeight="1" x14ac:dyDescent="0.2">
      <c r="A17" s="121"/>
      <c r="B17" s="161" t="s">
        <v>129</v>
      </c>
      <c r="C17" s="178" t="s">
        <v>16</v>
      </c>
      <c r="D17" s="123">
        <f>SUM(D15:D16)</f>
        <v>724.68000000000006</v>
      </c>
      <c r="E17" s="181">
        <f>E12*D17</f>
        <v>434.80800000000005</v>
      </c>
      <c r="F17" s="182">
        <f>F12*D17</f>
        <v>0</v>
      </c>
      <c r="G17" s="183">
        <f>SUM(E17:F17)</f>
        <v>434.80800000000005</v>
      </c>
      <c r="H17" s="175">
        <f>G17</f>
        <v>434.80800000000005</v>
      </c>
      <c r="I17" s="184">
        <f>SUM(H17)</f>
        <v>434.80800000000005</v>
      </c>
      <c r="J17" s="126"/>
      <c r="K17" s="126"/>
      <c r="L17" s="126"/>
      <c r="M17" s="109">
        <v>4.55</v>
      </c>
      <c r="N17" s="109">
        <v>1.99</v>
      </c>
      <c r="O17" s="109">
        <v>1.99</v>
      </c>
      <c r="P17" s="125">
        <v>0</v>
      </c>
      <c r="Q17" s="163">
        <f>SUM(M17:P17)</f>
        <v>8.5299999999999994</v>
      </c>
      <c r="R17" s="166"/>
      <c r="S17" s="163"/>
    </row>
    <row r="18" spans="1:19" ht="26.65" customHeight="1" x14ac:dyDescent="0.2">
      <c r="A18" s="121"/>
      <c r="B18" s="170" t="s">
        <v>147</v>
      </c>
      <c r="C18" s="167"/>
      <c r="D18" s="168"/>
      <c r="E18" s="168"/>
      <c r="F18" s="168"/>
      <c r="G18" s="167"/>
      <c r="H18" s="167"/>
      <c r="I18" s="169"/>
      <c r="J18" s="126"/>
      <c r="K18" s="126"/>
      <c r="L18" s="126"/>
      <c r="M18" s="165">
        <f>M17/Q17</f>
        <v>0.53341148886283707</v>
      </c>
      <c r="N18" s="165">
        <f>N17/Q17</f>
        <v>0.23329425556858149</v>
      </c>
      <c r="O18" s="165">
        <f>O17/Q17</f>
        <v>0.23329425556858149</v>
      </c>
      <c r="P18" s="125">
        <v>0</v>
      </c>
      <c r="Q18" s="164">
        <f>SUM(M18:P18)</f>
        <v>1</v>
      </c>
      <c r="S18" s="163"/>
    </row>
    <row r="19" spans="1:19" ht="18.600000000000001" customHeight="1" x14ac:dyDescent="0.2">
      <c r="A19" s="127"/>
      <c r="B19" s="573" t="s">
        <v>134</v>
      </c>
      <c r="C19" s="574"/>
      <c r="D19" s="574"/>
      <c r="E19" s="574"/>
      <c r="F19" s="574"/>
      <c r="G19" s="574"/>
      <c r="H19" s="574"/>
      <c r="I19" s="575"/>
      <c r="J19" s="126"/>
      <c r="K19" s="128"/>
      <c r="L19" s="128"/>
    </row>
    <row r="20" spans="1:19" ht="24" customHeight="1" x14ac:dyDescent="0.2">
      <c r="A20" s="127"/>
      <c r="B20" s="570" t="s">
        <v>164</v>
      </c>
      <c r="C20" s="571"/>
      <c r="D20" s="571"/>
      <c r="E20" s="571"/>
      <c r="F20" s="571"/>
      <c r="G20" s="571"/>
      <c r="H20" s="571"/>
      <c r="I20" s="572"/>
      <c r="J20" s="126"/>
      <c r="K20" s="128"/>
      <c r="L20" s="128"/>
    </row>
    <row r="21" spans="1:19" ht="38.1" customHeight="1" x14ac:dyDescent="0.2">
      <c r="A21" s="129"/>
      <c r="B21" s="570" t="s">
        <v>165</v>
      </c>
      <c r="C21" s="571"/>
      <c r="D21" s="571"/>
      <c r="E21" s="571"/>
      <c r="F21" s="571"/>
      <c r="G21" s="571"/>
      <c r="H21" s="571"/>
      <c r="I21" s="572"/>
      <c r="J21" s="126"/>
      <c r="K21" s="128"/>
      <c r="L21" s="128"/>
    </row>
    <row r="22" spans="1:19" ht="52.5" customHeight="1" x14ac:dyDescent="0.2">
      <c r="A22" s="129"/>
      <c r="B22" s="570" t="s">
        <v>166</v>
      </c>
      <c r="C22" s="571"/>
      <c r="D22" s="571"/>
      <c r="E22" s="571"/>
      <c r="F22" s="571"/>
      <c r="G22" s="571"/>
      <c r="H22" s="571"/>
      <c r="I22" s="572"/>
      <c r="J22" s="126"/>
      <c r="K22" s="128"/>
      <c r="L22" s="128"/>
    </row>
    <row r="23" spans="1:19" ht="12.75" x14ac:dyDescent="0.2">
      <c r="A23" s="130"/>
      <c r="B23" s="131" t="s">
        <v>119</v>
      </c>
      <c r="C23" s="132"/>
      <c r="D23" s="132"/>
      <c r="E23" s="132"/>
      <c r="F23" s="132"/>
      <c r="G23" s="133"/>
      <c r="H23" s="133">
        <f>H17</f>
        <v>434.80800000000005</v>
      </c>
      <c r="I23" s="176">
        <f>I17</f>
        <v>434.80800000000005</v>
      </c>
      <c r="J23" s="126"/>
      <c r="K23" s="128"/>
      <c r="L23" s="128"/>
    </row>
    <row r="24" spans="1:19" ht="19.5" customHeight="1" x14ac:dyDescent="0.2">
      <c r="A24" s="134"/>
      <c r="B24" s="135"/>
      <c r="C24" s="136"/>
      <c r="D24" s="136"/>
      <c r="E24" s="137"/>
      <c r="F24" s="137"/>
      <c r="G24" s="138"/>
      <c r="H24" s="138"/>
      <c r="I24" s="139"/>
      <c r="J24" s="126"/>
      <c r="K24" s="128"/>
      <c r="L24" s="128"/>
    </row>
    <row r="25" spans="1:19" ht="36" x14ac:dyDescent="0.25">
      <c r="A25" s="152" t="e">
        <f>#REF!</f>
        <v>#REF!</v>
      </c>
      <c r="B25" s="153" t="e">
        <f>#REF!</f>
        <v>#REF!</v>
      </c>
      <c r="C25" s="177" t="s">
        <v>141</v>
      </c>
      <c r="D25" s="150" t="s">
        <v>140</v>
      </c>
      <c r="E25" s="150"/>
      <c r="F25" s="150"/>
      <c r="G25" s="150" t="s">
        <v>137</v>
      </c>
      <c r="H25" s="156">
        <f>H29</f>
        <v>0.2</v>
      </c>
      <c r="I25" s="162">
        <f>I29</f>
        <v>0.2</v>
      </c>
      <c r="J25" s="126"/>
      <c r="K25" s="128"/>
      <c r="L25" s="128"/>
    </row>
    <row r="26" spans="1:19" ht="12.75" x14ac:dyDescent="0.2">
      <c r="A26" s="121"/>
      <c r="B26" s="122"/>
      <c r="C26" s="123"/>
      <c r="D26" s="125"/>
      <c r="E26" s="125"/>
      <c r="F26" s="150"/>
      <c r="G26" s="123"/>
      <c r="I26" s="124"/>
      <c r="J26" s="126"/>
      <c r="K26" s="128"/>
      <c r="L26" s="128"/>
    </row>
    <row r="27" spans="1:19" ht="12.75" x14ac:dyDescent="0.2">
      <c r="A27" s="121"/>
      <c r="B27" s="159" t="s">
        <v>145</v>
      </c>
      <c r="C27" s="125" t="s">
        <v>146</v>
      </c>
      <c r="D27" s="125">
        <v>0.2</v>
      </c>
      <c r="E27" s="125"/>
      <c r="F27" s="125"/>
      <c r="G27" s="123">
        <v>0.2</v>
      </c>
      <c r="H27" s="123">
        <v>0.2</v>
      </c>
      <c r="I27" s="124">
        <v>0.2</v>
      </c>
      <c r="J27" s="126"/>
      <c r="K27" s="128"/>
      <c r="L27" s="128"/>
    </row>
    <row r="28" spans="1:19" ht="12.75" x14ac:dyDescent="0.2">
      <c r="A28" s="121"/>
      <c r="B28" s="160"/>
      <c r="C28" s="125"/>
      <c r="D28" s="125"/>
      <c r="E28" s="125"/>
      <c r="F28" s="125"/>
      <c r="G28" s="123"/>
      <c r="H28" s="123"/>
      <c r="I28" s="124"/>
      <c r="J28" s="126"/>
      <c r="K28" s="128"/>
      <c r="L28" s="128"/>
    </row>
    <row r="29" spans="1:19" ht="12.75" x14ac:dyDescent="0.2">
      <c r="A29" s="130"/>
      <c r="B29" s="131" t="s">
        <v>119</v>
      </c>
      <c r="C29" s="132"/>
      <c r="D29" s="132"/>
      <c r="E29" s="132"/>
      <c r="F29" s="132"/>
      <c r="G29" s="133"/>
      <c r="H29" s="133">
        <f>H27</f>
        <v>0.2</v>
      </c>
      <c r="I29" s="176">
        <f>I27</f>
        <v>0.2</v>
      </c>
      <c r="J29" s="126"/>
      <c r="K29" s="128"/>
      <c r="L29" s="128"/>
    </row>
    <row r="30" spans="1:19" ht="12.75" x14ac:dyDescent="0.2">
      <c r="A30" s="121"/>
      <c r="B30" s="161"/>
      <c r="C30" s="123"/>
      <c r="D30" s="154"/>
      <c r="E30" s="154"/>
      <c r="F30" s="154"/>
      <c r="G30" s="123"/>
      <c r="H30" s="123"/>
      <c r="I30" s="124"/>
      <c r="J30" s="126"/>
      <c r="K30" s="128"/>
      <c r="L30" s="128"/>
    </row>
    <row r="31" spans="1:19" ht="12.75" x14ac:dyDescent="0.2">
      <c r="A31" s="134"/>
      <c r="B31" s="135"/>
      <c r="C31" s="136"/>
      <c r="D31" s="136"/>
      <c r="E31" s="137"/>
      <c r="F31" s="137"/>
      <c r="G31" s="138"/>
      <c r="H31" s="138"/>
      <c r="I31" s="139"/>
      <c r="J31" s="126"/>
      <c r="K31" s="128"/>
      <c r="L31" s="128"/>
    </row>
    <row r="32" spans="1:19" ht="12.75" x14ac:dyDescent="0.2">
      <c r="A32" s="112" t="e">
        <f>#REF!</f>
        <v>#REF!</v>
      </c>
      <c r="B32" s="113" t="e">
        <f>#REF!</f>
        <v>#REF!</v>
      </c>
      <c r="C32" s="155"/>
      <c r="D32" s="155"/>
      <c r="E32" s="155"/>
      <c r="F32" s="155"/>
      <c r="G32" s="155"/>
      <c r="H32" s="114"/>
      <c r="I32" s="115"/>
      <c r="J32" s="116"/>
      <c r="K32" s="116"/>
      <c r="L32" s="116"/>
    </row>
    <row r="33" spans="1:12" ht="12.75" x14ac:dyDescent="0.2">
      <c r="A33" s="117"/>
      <c r="B33" s="118"/>
      <c r="C33" s="119"/>
      <c r="D33" s="119"/>
      <c r="E33" s="119"/>
      <c r="F33" s="119"/>
      <c r="G33" s="119"/>
      <c r="H33" s="157"/>
      <c r="I33" s="120"/>
      <c r="J33" s="116"/>
      <c r="K33" s="116"/>
      <c r="L33" s="116"/>
    </row>
    <row r="34" spans="1:12" ht="45" customHeight="1" x14ac:dyDescent="0.25">
      <c r="A34" s="152" t="e">
        <f>#REF!</f>
        <v>#REF!</v>
      </c>
      <c r="B34" s="153" t="e">
        <f>#REF!</f>
        <v>#REF!</v>
      </c>
      <c r="C34" s="177" t="s">
        <v>141</v>
      </c>
      <c r="D34" s="194" t="s">
        <v>154</v>
      </c>
      <c r="E34" s="194" t="s">
        <v>156</v>
      </c>
      <c r="F34" s="194" t="s">
        <v>155</v>
      </c>
      <c r="G34" s="150" t="s">
        <v>137</v>
      </c>
      <c r="H34" s="156" t="e">
        <f>H42</f>
        <v>#REF!</v>
      </c>
      <c r="I34" s="162" t="e">
        <f>I42</f>
        <v>#REF!</v>
      </c>
      <c r="J34" s="116">
        <f>SUM(J42:J42)</f>
        <v>0</v>
      </c>
      <c r="K34" s="116">
        <f>SUM(K42:K42)</f>
        <v>0</v>
      </c>
      <c r="L34" s="116">
        <f>SUM(L42:L42)</f>
        <v>0</v>
      </c>
    </row>
    <row r="35" spans="1:12" ht="16.149999999999999" customHeight="1" x14ac:dyDescent="0.2">
      <c r="A35" s="121"/>
      <c r="B35" s="186" t="s">
        <v>157</v>
      </c>
      <c r="C35" s="177" t="s">
        <v>78</v>
      </c>
      <c r="D35" s="125">
        <v>89748.683999999994</v>
      </c>
      <c r="E35" s="125" t="e">
        <f>#REF!</f>
        <v>#REF!</v>
      </c>
      <c r="F35" s="196" t="e">
        <f>D35-E35</f>
        <v>#REF!</v>
      </c>
      <c r="G35" s="123"/>
      <c r="I35" s="124"/>
      <c r="J35" s="126">
        <f>J34+I35</f>
        <v>0</v>
      </c>
      <c r="K35" s="126">
        <f>K34+J35</f>
        <v>0</v>
      </c>
      <c r="L35" s="126">
        <f>L34+K35</f>
        <v>0</v>
      </c>
    </row>
    <row r="36" spans="1:12" ht="16.149999999999999" customHeight="1" x14ac:dyDescent="0.2">
      <c r="A36" s="121"/>
      <c r="B36" s="186" t="s">
        <v>158</v>
      </c>
      <c r="C36" s="177" t="s">
        <v>78</v>
      </c>
      <c r="D36" s="123"/>
      <c r="E36" s="125">
        <v>0</v>
      </c>
      <c r="F36" s="196" t="e">
        <f>#REF!+#REF!+#REF!</f>
        <v>#REF!</v>
      </c>
      <c r="G36" s="123"/>
      <c r="I36" s="124"/>
      <c r="J36" s="126"/>
      <c r="K36" s="126"/>
      <c r="L36" s="126"/>
    </row>
    <row r="37" spans="1:12" ht="27.6" customHeight="1" x14ac:dyDescent="0.2">
      <c r="A37" s="121"/>
      <c r="B37" s="186" t="s">
        <v>159</v>
      </c>
      <c r="C37" s="177"/>
      <c r="D37" s="151"/>
      <c r="E37" s="125"/>
      <c r="G37" s="197" t="e">
        <f>ROUND(F36/F35,4)*100</f>
        <v>#REF!</v>
      </c>
      <c r="H37" s="198" t="e">
        <f>G37</f>
        <v>#REF!</v>
      </c>
      <c r="I37" s="199" t="e">
        <f>H37</f>
        <v>#REF!</v>
      </c>
      <c r="J37" s="126"/>
      <c r="K37" s="126"/>
      <c r="L37" s="126"/>
    </row>
    <row r="38" spans="1:12" ht="25.5" customHeight="1" x14ac:dyDescent="0.2">
      <c r="A38" s="121"/>
      <c r="B38" s="186"/>
      <c r="C38" s="157"/>
      <c r="D38" s="123"/>
      <c r="E38" s="125"/>
      <c r="F38" s="185"/>
      <c r="G38" s="123"/>
      <c r="H38" s="123"/>
      <c r="I38" s="124"/>
      <c r="J38" s="126"/>
      <c r="K38" s="126"/>
      <c r="L38" s="126"/>
    </row>
    <row r="39" spans="1:12" ht="12" customHeight="1" x14ac:dyDescent="0.2">
      <c r="A39" s="121"/>
      <c r="B39" s="186"/>
      <c r="C39" s="157"/>
      <c r="D39" s="125"/>
      <c r="E39" s="185"/>
      <c r="F39" s="185"/>
      <c r="G39" s="123"/>
      <c r="H39" s="123"/>
      <c r="I39" s="124"/>
      <c r="J39" s="126"/>
      <c r="K39" s="126"/>
      <c r="L39" s="126"/>
    </row>
    <row r="40" spans="1:12" ht="12" customHeight="1" x14ac:dyDescent="0.2">
      <c r="A40" s="121"/>
      <c r="B40" s="161"/>
      <c r="C40" s="157"/>
      <c r="D40" s="123"/>
      <c r="E40" s="187"/>
      <c r="F40" s="187"/>
      <c r="G40" s="123"/>
      <c r="H40" s="123"/>
      <c r="I40" s="174"/>
      <c r="J40" s="126"/>
      <c r="K40" s="126"/>
      <c r="L40" s="126"/>
    </row>
    <row r="41" spans="1:12" ht="12" customHeight="1" x14ac:dyDescent="0.2">
      <c r="A41" s="188"/>
      <c r="B41" s="189"/>
      <c r="C41" s="157"/>
      <c r="D41" s="190"/>
      <c r="E41" s="191"/>
      <c r="F41" s="191"/>
      <c r="G41" s="190"/>
      <c r="H41" s="190"/>
      <c r="I41" s="192"/>
      <c r="J41" s="126"/>
      <c r="K41" s="126"/>
      <c r="L41" s="126"/>
    </row>
    <row r="42" spans="1:12" ht="12.75" x14ac:dyDescent="0.2">
      <c r="A42" s="130"/>
      <c r="B42" s="131" t="s">
        <v>119</v>
      </c>
      <c r="C42" s="132"/>
      <c r="D42" s="132"/>
      <c r="E42" s="132"/>
      <c r="F42" s="132"/>
      <c r="G42" s="133"/>
      <c r="H42" s="195" t="e">
        <f>SUM(H35:H41)</f>
        <v>#REF!</v>
      </c>
      <c r="I42" s="195" t="e">
        <f>SUM(I35:I41)</f>
        <v>#REF!</v>
      </c>
      <c r="J42" s="126"/>
      <c r="K42" s="128"/>
      <c r="L42" s="128"/>
    </row>
  </sheetData>
  <mergeCells count="12">
    <mergeCell ref="B3:G3"/>
    <mergeCell ref="A6:A7"/>
    <mergeCell ref="B4:I4"/>
    <mergeCell ref="H6:I6"/>
    <mergeCell ref="B6:B7"/>
    <mergeCell ref="A5:I5"/>
    <mergeCell ref="C6:C7"/>
    <mergeCell ref="B20:I20"/>
    <mergeCell ref="B21:I21"/>
    <mergeCell ref="B22:I22"/>
    <mergeCell ref="B19:I19"/>
    <mergeCell ref="D6:G7"/>
  </mergeCells>
  <printOptions horizontalCentered="1" gridLines="1"/>
  <pageMargins left="0.39370078740157483" right="0.39370078740157483" top="0.39370078740157483" bottom="0.78740157480314965" header="0.51181102362204722" footer="0.27559055118110237"/>
  <pageSetup paperSize="9" scale="75" orientation="portrait" r:id="rId1"/>
  <headerFooter alignWithMargins="0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T63"/>
  <sheetViews>
    <sheetView showZeros="0" view="pageBreakPreview" topLeftCell="A53" zoomScaleNormal="70" zoomScaleSheetLayoutView="100" workbookViewId="0">
      <selection activeCell="B60" sqref="B60:I61"/>
    </sheetView>
  </sheetViews>
  <sheetFormatPr defaultColWidth="9.28515625" defaultRowHeight="12" x14ac:dyDescent="0.25"/>
  <cols>
    <col min="1" max="1" width="14.28515625" style="140" customWidth="1"/>
    <col min="2" max="2" width="52.42578125" style="140" customWidth="1"/>
    <col min="3" max="3" width="6" style="141" customWidth="1"/>
    <col min="4" max="4" width="9.28515625" style="141" customWidth="1"/>
    <col min="5" max="5" width="9.7109375" style="141" customWidth="1"/>
    <col min="6" max="6" width="11.5703125" style="141" customWidth="1"/>
    <col min="7" max="7" width="10.5703125" style="142" customWidth="1"/>
    <col min="8" max="8" width="9.28515625" style="142" customWidth="1"/>
    <col min="9" max="9" width="8.7109375" style="143" customWidth="1"/>
    <col min="10" max="11" width="11.28515625" style="107" hidden="1" customWidth="1"/>
    <col min="12" max="12" width="11.28515625" style="108" hidden="1" customWidth="1"/>
    <col min="13" max="18" width="0" style="109" hidden="1" customWidth="1"/>
    <col min="19" max="16384" width="9.28515625" style="109"/>
  </cols>
  <sheetData>
    <row r="1" spans="1:19" ht="17.100000000000001" customHeight="1" x14ac:dyDescent="0.25">
      <c r="A1" s="207"/>
      <c r="B1" s="208" t="s">
        <v>160</v>
      </c>
      <c r="C1" s="209"/>
      <c r="D1" s="209"/>
      <c r="E1" s="209"/>
      <c r="F1" s="209"/>
      <c r="G1" s="209"/>
      <c r="H1" s="209"/>
      <c r="I1" s="209"/>
    </row>
    <row r="2" spans="1:19" ht="15.75" x14ac:dyDescent="0.25">
      <c r="A2" s="207"/>
      <c r="B2" s="210" t="s">
        <v>161</v>
      </c>
      <c r="C2" s="211"/>
      <c r="D2" s="211"/>
      <c r="E2" s="211"/>
      <c r="F2" s="211"/>
      <c r="G2" s="212"/>
      <c r="H2" s="212"/>
      <c r="I2" s="213"/>
    </row>
    <row r="3" spans="1:19" ht="29.65" customHeight="1" x14ac:dyDescent="0.25">
      <c r="A3" s="207"/>
      <c r="B3" s="580" t="s">
        <v>162</v>
      </c>
      <c r="C3" s="580"/>
      <c r="D3" s="580"/>
      <c r="E3" s="580"/>
      <c r="F3" s="580"/>
      <c r="G3" s="580"/>
      <c r="H3" s="214"/>
      <c r="I3" s="214"/>
    </row>
    <row r="4" spans="1:19" ht="16.5" thickBot="1" x14ac:dyDescent="0.3">
      <c r="A4" s="207"/>
      <c r="B4" s="583" t="s">
        <v>163</v>
      </c>
      <c r="C4" s="583"/>
      <c r="D4" s="583"/>
      <c r="E4" s="583"/>
      <c r="F4" s="583"/>
      <c r="G4" s="583"/>
      <c r="H4" s="583"/>
      <c r="I4" s="583"/>
    </row>
    <row r="5" spans="1:19" ht="21.6" customHeight="1" thickBot="1" x14ac:dyDescent="0.3">
      <c r="A5" s="588" t="s">
        <v>186</v>
      </c>
      <c r="B5" s="589"/>
      <c r="C5" s="589"/>
      <c r="D5" s="589"/>
      <c r="E5" s="589"/>
      <c r="F5" s="589"/>
      <c r="G5" s="589"/>
      <c r="H5" s="589"/>
      <c r="I5" s="590"/>
    </row>
    <row r="6" spans="1:19" ht="13.5" customHeight="1" x14ac:dyDescent="0.25">
      <c r="A6" s="581" t="s">
        <v>74</v>
      </c>
      <c r="B6" s="586" t="s">
        <v>114</v>
      </c>
      <c r="C6" s="591" t="s">
        <v>141</v>
      </c>
      <c r="D6" s="576" t="s">
        <v>133</v>
      </c>
      <c r="E6" s="577"/>
      <c r="F6" s="577"/>
      <c r="G6" s="577"/>
      <c r="H6" s="584" t="s">
        <v>115</v>
      </c>
      <c r="I6" s="585"/>
      <c r="J6" s="202" t="s">
        <v>115</v>
      </c>
      <c r="K6" s="110" t="s">
        <v>116</v>
      </c>
      <c r="L6" s="110" t="s">
        <v>117</v>
      </c>
    </row>
    <row r="7" spans="1:19" ht="14.65" customHeight="1" thickBot="1" x14ac:dyDescent="0.3">
      <c r="A7" s="582"/>
      <c r="B7" s="587"/>
      <c r="C7" s="592"/>
      <c r="D7" s="578"/>
      <c r="E7" s="579"/>
      <c r="F7" s="579"/>
      <c r="G7" s="579"/>
      <c r="H7" s="205" t="s">
        <v>131</v>
      </c>
      <c r="I7" s="206" t="s">
        <v>132</v>
      </c>
      <c r="J7" s="200" t="s">
        <v>118</v>
      </c>
      <c r="K7" s="111" t="s">
        <v>118</v>
      </c>
      <c r="L7" s="111" t="s">
        <v>118</v>
      </c>
    </row>
    <row r="8" spans="1:19" ht="12.75" x14ac:dyDescent="0.2">
      <c r="A8" s="203" t="e">
        <f>#REF!</f>
        <v>#REF!</v>
      </c>
      <c r="B8" s="204" t="e">
        <f>#REF!</f>
        <v>#REF!</v>
      </c>
      <c r="C8" s="155"/>
      <c r="D8" s="155"/>
      <c r="E8" s="155"/>
      <c r="F8" s="155"/>
      <c r="G8" s="155"/>
      <c r="H8" s="155"/>
      <c r="I8" s="201"/>
      <c r="J8" s="116"/>
      <c r="K8" s="116"/>
      <c r="L8" s="116"/>
    </row>
    <row r="9" spans="1:19" ht="12.75" x14ac:dyDescent="0.2">
      <c r="A9" s="117"/>
      <c r="B9" s="118"/>
      <c r="C9" s="119"/>
      <c r="D9" s="119"/>
      <c r="E9" s="119"/>
      <c r="F9" s="119"/>
      <c r="G9" s="119"/>
      <c r="H9" s="157"/>
      <c r="I9" s="120"/>
      <c r="J9" s="116"/>
      <c r="K9" s="116"/>
      <c r="L9" s="116"/>
      <c r="M9" s="109" t="s">
        <v>139</v>
      </c>
    </row>
    <row r="10" spans="1:19" ht="54.6" customHeight="1" x14ac:dyDescent="0.25">
      <c r="A10" s="152" t="e">
        <f>#REF!</f>
        <v>#REF!</v>
      </c>
      <c r="B10" s="153" t="e">
        <f>#REF!</f>
        <v>#REF!</v>
      </c>
      <c r="C10" s="177" t="s">
        <v>141</v>
      </c>
      <c r="D10" s="150" t="s">
        <v>178</v>
      </c>
      <c r="E10" s="150" t="s">
        <v>151</v>
      </c>
      <c r="F10" s="150"/>
      <c r="G10" s="150" t="s">
        <v>153</v>
      </c>
      <c r="H10" s="156">
        <f>H18</f>
        <v>289.87200000000001</v>
      </c>
      <c r="I10" s="162">
        <f>I18</f>
        <v>724.68000000000006</v>
      </c>
      <c r="J10" s="116">
        <f>SUM(J17:J18)</f>
        <v>0</v>
      </c>
      <c r="K10" s="116">
        <f>SUM(K17:K18)</f>
        <v>0</v>
      </c>
      <c r="L10" s="116">
        <f>SUM(L17:L18)</f>
        <v>0</v>
      </c>
      <c r="M10" s="150" t="s">
        <v>130</v>
      </c>
      <c r="N10" s="150" t="s">
        <v>135</v>
      </c>
      <c r="O10" s="150" t="s">
        <v>136</v>
      </c>
      <c r="P10" s="150" t="s">
        <v>138</v>
      </c>
    </row>
    <row r="11" spans="1:19" ht="25.5" customHeight="1" x14ac:dyDescent="0.25">
      <c r="A11" s="121"/>
      <c r="B11" s="218" t="s">
        <v>173</v>
      </c>
      <c r="D11" s="123"/>
      <c r="E11" s="125"/>
      <c r="F11" s="125"/>
      <c r="G11" s="123"/>
      <c r="H11" s="123"/>
      <c r="I11" s="124"/>
      <c r="J11" s="126"/>
      <c r="K11" s="126"/>
      <c r="L11" s="126"/>
      <c r="M11" s="22">
        <v>5.1100000000000003</v>
      </c>
      <c r="N11" s="22">
        <v>2.23</v>
      </c>
      <c r="O11" s="22">
        <v>2.23</v>
      </c>
      <c r="P11" s="125">
        <v>0</v>
      </c>
      <c r="Q11" s="163">
        <f>SUM(M11:P11)</f>
        <v>9.57</v>
      </c>
    </row>
    <row r="12" spans="1:19" ht="12" customHeight="1" x14ac:dyDescent="0.2">
      <c r="A12" s="121"/>
      <c r="B12" s="160" t="s">
        <v>175</v>
      </c>
      <c r="C12" s="157" t="s">
        <v>16</v>
      </c>
      <c r="D12" s="125">
        <v>437.52</v>
      </c>
      <c r="E12" s="125"/>
      <c r="F12" s="125"/>
      <c r="G12" s="123"/>
      <c r="H12" s="123"/>
      <c r="I12" s="124"/>
      <c r="J12" s="126"/>
      <c r="K12" s="126"/>
      <c r="L12" s="126"/>
      <c r="M12" s="165">
        <f>M11/Q11</f>
        <v>0.53396029258098221</v>
      </c>
      <c r="N12" s="165">
        <f>N11/Q11</f>
        <v>0.23301985370950887</v>
      </c>
      <c r="O12" s="165">
        <f>O11/Q11</f>
        <v>0.23301985370950887</v>
      </c>
      <c r="P12" s="125">
        <v>0</v>
      </c>
      <c r="Q12" s="164">
        <f>SUM(M12:P12)</f>
        <v>0.99999999999999989</v>
      </c>
      <c r="S12" s="232"/>
    </row>
    <row r="13" spans="1:19" ht="17.100000000000001" customHeight="1" x14ac:dyDescent="0.2">
      <c r="A13" s="121"/>
      <c r="B13" s="160" t="s">
        <v>176</v>
      </c>
      <c r="C13" s="157" t="s">
        <v>16</v>
      </c>
      <c r="D13" s="125">
        <v>287.16000000000003</v>
      </c>
      <c r="E13" s="125"/>
      <c r="F13" s="125"/>
      <c r="G13" s="123"/>
      <c r="H13" s="123"/>
      <c r="I13" s="124"/>
      <c r="J13" s="126"/>
      <c r="K13" s="126"/>
      <c r="L13" s="126"/>
      <c r="P13" s="125">
        <v>0</v>
      </c>
      <c r="Q13" s="163">
        <f>SUM(M13:P13)</f>
        <v>0</v>
      </c>
    </row>
    <row r="14" spans="1:19" ht="17.100000000000001" customHeight="1" x14ac:dyDescent="0.2">
      <c r="A14" s="121"/>
      <c r="B14" s="160" t="s">
        <v>174</v>
      </c>
      <c r="C14" s="157"/>
      <c r="D14" s="125">
        <f>SUM(D12:D13)</f>
        <v>724.68000000000006</v>
      </c>
      <c r="E14" s="125">
        <f>D14</f>
        <v>724.68000000000006</v>
      </c>
      <c r="F14" s="125"/>
      <c r="G14" s="125">
        <f>E14</f>
        <v>724.68000000000006</v>
      </c>
      <c r="H14" s="123"/>
      <c r="I14" s="174">
        <f>G14</f>
        <v>724.68000000000006</v>
      </c>
      <c r="J14" s="126"/>
      <c r="K14" s="126"/>
      <c r="L14" s="126"/>
      <c r="P14" s="125"/>
      <c r="Q14" s="163"/>
    </row>
    <row r="15" spans="1:19" ht="12" customHeight="1" x14ac:dyDescent="0.2">
      <c r="A15" s="121"/>
      <c r="B15" s="215" t="s">
        <v>172</v>
      </c>
      <c r="C15" s="157" t="s">
        <v>16</v>
      </c>
      <c r="D15" s="233">
        <v>434.80800000000005</v>
      </c>
      <c r="E15" s="220">
        <f>D15</f>
        <v>434.80800000000005</v>
      </c>
      <c r="F15" s="125"/>
      <c r="G15" s="125">
        <f>E15</f>
        <v>434.80800000000005</v>
      </c>
      <c r="H15" s="123"/>
      <c r="I15" s="174"/>
      <c r="J15" s="126"/>
      <c r="K15" s="126"/>
      <c r="L15" s="126"/>
      <c r="M15" s="109">
        <v>4.55</v>
      </c>
      <c r="N15" s="109">
        <v>1.99</v>
      </c>
      <c r="O15" s="109">
        <v>1.99</v>
      </c>
      <c r="P15" s="125">
        <v>0</v>
      </c>
      <c r="Q15" s="163">
        <f>SUM(M15:P15)</f>
        <v>8.5299999999999994</v>
      </c>
      <c r="R15" s="166"/>
      <c r="S15" s="163"/>
    </row>
    <row r="16" spans="1:19" ht="12" customHeight="1" x14ac:dyDescent="0.2">
      <c r="A16" s="121"/>
      <c r="B16" s="215" t="s">
        <v>168</v>
      </c>
      <c r="C16" s="157" t="s">
        <v>16</v>
      </c>
      <c r="D16" s="248">
        <f>D14-D15</f>
        <v>289.87200000000001</v>
      </c>
      <c r="E16" s="183">
        <f>E14-E15</f>
        <v>289.87200000000001</v>
      </c>
      <c r="F16" s="125"/>
      <c r="G16" s="183">
        <f>E16</f>
        <v>289.87200000000001</v>
      </c>
      <c r="H16" s="175">
        <f>G16</f>
        <v>289.87200000000001</v>
      </c>
      <c r="I16" s="184">
        <f>I14</f>
        <v>724.68000000000006</v>
      </c>
      <c r="J16" s="126"/>
      <c r="K16" s="126"/>
      <c r="L16" s="126"/>
      <c r="P16" s="125"/>
      <c r="Q16" s="163"/>
      <c r="R16" s="166"/>
      <c r="S16" s="163"/>
    </row>
    <row r="17" spans="1:17" ht="90.6" customHeight="1" x14ac:dyDescent="0.2">
      <c r="A17" s="127"/>
      <c r="B17" s="570" t="s">
        <v>182</v>
      </c>
      <c r="C17" s="571"/>
      <c r="D17" s="571"/>
      <c r="E17" s="571"/>
      <c r="F17" s="571"/>
      <c r="G17" s="571"/>
      <c r="H17" s="123"/>
      <c r="I17" s="124"/>
      <c r="J17" s="126"/>
      <c r="K17" s="128"/>
      <c r="L17" s="128"/>
    </row>
    <row r="18" spans="1:17" ht="12.75" x14ac:dyDescent="0.2">
      <c r="A18" s="130"/>
      <c r="B18" s="131" t="s">
        <v>119</v>
      </c>
      <c r="C18" s="132"/>
      <c r="D18" s="132"/>
      <c r="E18" s="132"/>
      <c r="F18" s="132"/>
      <c r="G18" s="133"/>
      <c r="H18" s="133">
        <f>H16</f>
        <v>289.87200000000001</v>
      </c>
      <c r="I18" s="176">
        <f>I16</f>
        <v>724.68000000000006</v>
      </c>
      <c r="J18" s="126"/>
      <c r="K18" s="128"/>
      <c r="L18" s="128"/>
    </row>
    <row r="19" spans="1:17" ht="24" hidden="1" x14ac:dyDescent="0.25">
      <c r="A19" s="152" t="e">
        <f>#REF!</f>
        <v>#REF!</v>
      </c>
      <c r="B19" s="153" t="e">
        <f>#REF!</f>
        <v>#REF!</v>
      </c>
      <c r="C19" s="177" t="s">
        <v>141</v>
      </c>
      <c r="D19" s="150" t="s">
        <v>140</v>
      </c>
      <c r="E19" s="150"/>
      <c r="F19" s="150"/>
      <c r="G19" s="150" t="s">
        <v>137</v>
      </c>
      <c r="H19" s="156">
        <f>H23</f>
        <v>0.2</v>
      </c>
      <c r="I19" s="162">
        <f>I23</f>
        <v>0.2</v>
      </c>
      <c r="J19" s="126"/>
      <c r="K19" s="128"/>
      <c r="L19" s="128"/>
    </row>
    <row r="20" spans="1:17" ht="12.75" hidden="1" x14ac:dyDescent="0.2">
      <c r="A20" s="121"/>
      <c r="B20" s="122"/>
      <c r="C20" s="123"/>
      <c r="D20" s="125"/>
      <c r="E20" s="125"/>
      <c r="F20" s="150"/>
      <c r="G20" s="123"/>
      <c r="I20" s="124"/>
      <c r="J20" s="126"/>
      <c r="K20" s="128"/>
      <c r="L20" s="128"/>
    </row>
    <row r="21" spans="1:17" ht="24" hidden="1" x14ac:dyDescent="0.2">
      <c r="A21" s="121"/>
      <c r="B21" s="159" t="s">
        <v>171</v>
      </c>
      <c r="C21" s="125" t="s">
        <v>146</v>
      </c>
      <c r="D21" s="125">
        <v>0.2</v>
      </c>
      <c r="E21" s="125"/>
      <c r="F21" s="125"/>
      <c r="G21" s="123">
        <v>0.2</v>
      </c>
      <c r="H21" s="123">
        <v>0.2</v>
      </c>
      <c r="I21" s="124">
        <v>0.2</v>
      </c>
      <c r="J21" s="126"/>
      <c r="K21" s="128"/>
      <c r="L21" s="128"/>
    </row>
    <row r="22" spans="1:17" ht="12.75" hidden="1" x14ac:dyDescent="0.2">
      <c r="A22" s="121"/>
      <c r="B22" s="216" t="s">
        <v>170</v>
      </c>
      <c r="C22" s="125"/>
      <c r="D22" s="125"/>
      <c r="E22" s="125"/>
      <c r="F22" s="125"/>
      <c r="G22" s="123"/>
      <c r="H22" s="123"/>
      <c r="I22" s="124"/>
      <c r="J22" s="126"/>
      <c r="K22" s="128"/>
      <c r="L22" s="128"/>
    </row>
    <row r="23" spans="1:17" ht="12.75" hidden="1" x14ac:dyDescent="0.2">
      <c r="A23" s="130"/>
      <c r="B23" s="131" t="s">
        <v>119</v>
      </c>
      <c r="C23" s="132"/>
      <c r="D23" s="132"/>
      <c r="E23" s="132"/>
      <c r="F23" s="132"/>
      <c r="G23" s="133"/>
      <c r="H23" s="133">
        <f>H21</f>
        <v>0.2</v>
      </c>
      <c r="I23" s="176">
        <f>I21</f>
        <v>0.2</v>
      </c>
      <c r="J23" s="126"/>
      <c r="K23" s="128"/>
      <c r="L23" s="128"/>
    </row>
    <row r="24" spans="1:17" ht="12.75" x14ac:dyDescent="0.2">
      <c r="A24" s="225"/>
      <c r="B24" s="227"/>
      <c r="C24" s="228"/>
      <c r="D24" s="228"/>
      <c r="E24" s="228"/>
      <c r="F24" s="228"/>
      <c r="G24" s="190"/>
      <c r="H24" s="190"/>
      <c r="I24" s="229"/>
      <c r="J24" s="126"/>
      <c r="K24" s="128"/>
      <c r="L24" s="128"/>
    </row>
    <row r="25" spans="1:17" ht="72" x14ac:dyDescent="0.25">
      <c r="A25" s="152" t="e">
        <f>#REF!</f>
        <v>#REF!</v>
      </c>
      <c r="B25" s="153" t="e">
        <f>#REF!</f>
        <v>#REF!</v>
      </c>
      <c r="C25" s="177" t="s">
        <v>141</v>
      </c>
      <c r="D25" s="150" t="s">
        <v>178</v>
      </c>
      <c r="E25" s="150"/>
      <c r="F25" s="150" t="s">
        <v>185</v>
      </c>
      <c r="G25" s="150" t="s">
        <v>153</v>
      </c>
      <c r="H25" s="156">
        <f>H37</f>
        <v>750</v>
      </c>
      <c r="I25" s="162">
        <f>I37</f>
        <v>750</v>
      </c>
      <c r="J25" s="126"/>
      <c r="K25" s="128"/>
      <c r="L25" s="128"/>
    </row>
    <row r="26" spans="1:17" ht="12.75" x14ac:dyDescent="0.2">
      <c r="A26" s="121"/>
      <c r="B26" s="160"/>
      <c r="C26" s="157"/>
      <c r="D26" s="125"/>
      <c r="E26" s="125"/>
      <c r="F26" s="125"/>
      <c r="G26" s="123"/>
      <c r="H26" s="123"/>
      <c r="I26" s="124"/>
      <c r="J26" s="126"/>
      <c r="K26" s="126"/>
      <c r="L26" s="126"/>
      <c r="P26" s="125"/>
      <c r="Q26" s="163"/>
    </row>
    <row r="27" spans="1:17" ht="25.5" customHeight="1" x14ac:dyDescent="0.25">
      <c r="A27" s="121"/>
      <c r="B27" s="226" t="s">
        <v>173</v>
      </c>
      <c r="D27" s="123"/>
      <c r="E27" s="125"/>
      <c r="F27" s="125"/>
      <c r="G27" s="123"/>
      <c r="H27" s="123"/>
      <c r="I27" s="124"/>
      <c r="J27" s="126"/>
      <c r="K27" s="126"/>
      <c r="L27" s="126"/>
      <c r="M27" s="22">
        <v>5.1100000000000003</v>
      </c>
      <c r="N27" s="22">
        <v>2.23</v>
      </c>
      <c r="O27" s="22">
        <v>2.23</v>
      </c>
      <c r="P27" s="125">
        <v>0</v>
      </c>
      <c r="Q27" s="163">
        <f>SUM(M27:P27)</f>
        <v>9.57</v>
      </c>
    </row>
    <row r="28" spans="1:17" ht="12" customHeight="1" x14ac:dyDescent="0.2">
      <c r="A28" s="121"/>
      <c r="B28" s="160" t="s">
        <v>175</v>
      </c>
      <c r="C28" s="157" t="s">
        <v>16</v>
      </c>
      <c r="D28" s="125">
        <v>437.52</v>
      </c>
      <c r="E28" s="125"/>
      <c r="F28" s="125"/>
      <c r="G28" s="123"/>
      <c r="H28" s="123"/>
      <c r="I28" s="124"/>
      <c r="J28" s="126"/>
      <c r="K28" s="126"/>
      <c r="L28" s="126"/>
      <c r="M28" s="165">
        <f>M27/Q27</f>
        <v>0.53396029258098221</v>
      </c>
      <c r="N28" s="165">
        <f>N27/Q27</f>
        <v>0.23301985370950887</v>
      </c>
      <c r="O28" s="165">
        <f>O27/Q27</f>
        <v>0.23301985370950887</v>
      </c>
      <c r="P28" s="125">
        <v>0</v>
      </c>
      <c r="Q28" s="164">
        <f>SUM(M28:P28)</f>
        <v>0.99999999999999989</v>
      </c>
    </row>
    <row r="29" spans="1:17" ht="17.100000000000001" customHeight="1" x14ac:dyDescent="0.2">
      <c r="A29" s="121"/>
      <c r="B29" s="160" t="s">
        <v>176</v>
      </c>
      <c r="C29" s="157" t="s">
        <v>16</v>
      </c>
      <c r="D29" s="125">
        <v>287.16000000000003</v>
      </c>
      <c r="E29" s="125"/>
      <c r="F29" s="125"/>
      <c r="G29" s="123"/>
      <c r="H29" s="123"/>
      <c r="I29" s="124"/>
      <c r="J29" s="126"/>
      <c r="K29" s="126"/>
      <c r="L29" s="126"/>
      <c r="P29" s="125">
        <v>0</v>
      </c>
      <c r="Q29" s="163">
        <f>SUM(M29:P29)</f>
        <v>0</v>
      </c>
    </row>
    <row r="30" spans="1:17" ht="17.100000000000001" customHeight="1" x14ac:dyDescent="0.2">
      <c r="A30" s="121"/>
      <c r="B30" s="160" t="s">
        <v>174</v>
      </c>
      <c r="C30" s="157"/>
      <c r="D30" s="125">
        <f>SUM(D28:D29)</f>
        <v>724.68000000000006</v>
      </c>
      <c r="E30" s="125"/>
      <c r="F30" s="125"/>
      <c r="G30" s="123"/>
      <c r="H30" s="123"/>
      <c r="I30" s="124"/>
      <c r="J30" s="126"/>
      <c r="K30" s="126"/>
      <c r="L30" s="126"/>
      <c r="P30" s="125"/>
      <c r="Q30" s="163"/>
    </row>
    <row r="31" spans="1:17" ht="23.65" customHeight="1" x14ac:dyDescent="0.2">
      <c r="A31" s="121"/>
      <c r="B31" s="218" t="s">
        <v>177</v>
      </c>
      <c r="C31" s="157"/>
      <c r="D31" s="125"/>
      <c r="E31" s="125"/>
      <c r="F31" s="125"/>
      <c r="G31" s="123"/>
      <c r="H31" s="123"/>
      <c r="I31" s="124"/>
      <c r="J31" s="126"/>
      <c r="K31" s="126"/>
      <c r="L31" s="126"/>
      <c r="P31" s="125"/>
      <c r="Q31" s="163"/>
    </row>
    <row r="32" spans="1:17" ht="80.099999999999994" customHeight="1" x14ac:dyDescent="0.2">
      <c r="A32" s="121"/>
      <c r="B32" s="160" t="s">
        <v>179</v>
      </c>
      <c r="C32" s="157" t="s">
        <v>16</v>
      </c>
      <c r="D32" s="125">
        <v>25.319999999999936</v>
      </c>
      <c r="E32" s="125"/>
      <c r="F32" s="125"/>
      <c r="G32" s="123"/>
      <c r="H32" s="123"/>
      <c r="I32" s="124"/>
      <c r="J32" s="126"/>
      <c r="K32" s="126"/>
      <c r="L32" s="126"/>
      <c r="P32" s="125"/>
      <c r="Q32" s="163"/>
    </row>
    <row r="33" spans="1:20" ht="12" customHeight="1" x14ac:dyDescent="0.2">
      <c r="A33" s="121"/>
      <c r="B33" s="161" t="s">
        <v>169</v>
      </c>
      <c r="C33" s="178" t="s">
        <v>16</v>
      </c>
      <c r="D33" s="123">
        <f>D32+D30</f>
        <v>750</v>
      </c>
      <c r="E33" s="220"/>
      <c r="F33" s="219">
        <f>D33-E33</f>
        <v>750</v>
      </c>
      <c r="G33" s="125">
        <f>D33</f>
        <v>750</v>
      </c>
      <c r="H33" s="123"/>
      <c r="I33" s="174"/>
      <c r="J33" s="126"/>
      <c r="K33" s="126"/>
      <c r="L33" s="126"/>
      <c r="M33" s="109">
        <v>4.55</v>
      </c>
      <c r="N33" s="109">
        <v>1.99</v>
      </c>
      <c r="O33" s="109">
        <v>1.99</v>
      </c>
      <c r="P33" s="125">
        <v>0</v>
      </c>
      <c r="Q33" s="163">
        <f>SUM(M33:P33)</f>
        <v>8.5299999999999994</v>
      </c>
      <c r="R33" s="166"/>
      <c r="S33" s="163"/>
    </row>
    <row r="34" spans="1:20" ht="12" customHeight="1" x14ac:dyDescent="0.2">
      <c r="A34" s="121"/>
      <c r="B34" s="215" t="s">
        <v>172</v>
      </c>
      <c r="C34" s="178"/>
      <c r="D34" s="125">
        <v>0</v>
      </c>
      <c r="E34" s="125"/>
      <c r="F34" s="125">
        <v>0</v>
      </c>
      <c r="G34" s="125">
        <f>E34+F34</f>
        <v>0</v>
      </c>
      <c r="H34" s="123"/>
      <c r="I34" s="124"/>
      <c r="J34" s="126"/>
      <c r="K34" s="126"/>
      <c r="L34" s="126"/>
      <c r="P34" s="125"/>
      <c r="Q34" s="163"/>
      <c r="R34" s="166"/>
      <c r="S34" s="163"/>
    </row>
    <row r="35" spans="1:20" ht="12" customHeight="1" x14ac:dyDescent="0.2">
      <c r="A35" s="121"/>
      <c r="B35" s="215" t="s">
        <v>168</v>
      </c>
      <c r="C35" s="178"/>
      <c r="D35" s="183">
        <f>D33-D34</f>
        <v>750</v>
      </c>
      <c r="E35" s="183"/>
      <c r="F35" s="183">
        <f>F33-F34</f>
        <v>750</v>
      </c>
      <c r="G35" s="183">
        <f>G33-G34</f>
        <v>750</v>
      </c>
      <c r="H35" s="175">
        <f>F35</f>
        <v>750</v>
      </c>
      <c r="I35" s="184">
        <f>H35</f>
        <v>750</v>
      </c>
      <c r="J35" s="126"/>
      <c r="K35" s="126"/>
      <c r="L35" s="126"/>
      <c r="P35" s="125"/>
      <c r="Q35" s="163"/>
      <c r="R35" s="166"/>
      <c r="S35" s="163"/>
    </row>
    <row r="36" spans="1:20" ht="132.75" customHeight="1" x14ac:dyDescent="0.2">
      <c r="A36" s="127"/>
      <c r="B36" s="570" t="s">
        <v>187</v>
      </c>
      <c r="C36" s="571"/>
      <c r="D36" s="571"/>
      <c r="E36" s="571"/>
      <c r="F36" s="571"/>
      <c r="G36" s="571"/>
      <c r="H36" s="123"/>
      <c r="I36" s="124"/>
      <c r="J36" s="126"/>
      <c r="K36" s="128"/>
      <c r="L36" s="128"/>
    </row>
    <row r="37" spans="1:20" ht="12.75" x14ac:dyDescent="0.2">
      <c r="A37" s="130"/>
      <c r="B37" s="131" t="s">
        <v>119</v>
      </c>
      <c r="C37" s="132"/>
      <c r="D37" s="132"/>
      <c r="E37" s="132"/>
      <c r="F37" s="132"/>
      <c r="G37" s="133"/>
      <c r="H37" s="133">
        <f>H35</f>
        <v>750</v>
      </c>
      <c r="I37" s="176">
        <f>H37</f>
        <v>750</v>
      </c>
      <c r="J37" s="126"/>
      <c r="K37" s="128"/>
      <c r="L37" s="128"/>
    </row>
    <row r="38" spans="1:20" ht="12.75" x14ac:dyDescent="0.2">
      <c r="A38" s="121"/>
      <c r="B38" s="161"/>
      <c r="C38" s="123"/>
      <c r="D38" s="154"/>
      <c r="E38" s="154"/>
      <c r="F38" s="154"/>
      <c r="G38" s="123"/>
      <c r="H38" s="123"/>
      <c r="I38" s="124"/>
      <c r="J38" s="126"/>
      <c r="K38" s="128"/>
      <c r="L38" s="128"/>
    </row>
    <row r="39" spans="1:20" ht="12.75" hidden="1" x14ac:dyDescent="0.25">
      <c r="A39" s="152" t="e">
        <f>#REF!</f>
        <v>#REF!</v>
      </c>
      <c r="B39" s="153" t="e">
        <f>#REF!</f>
        <v>#REF!</v>
      </c>
      <c r="C39" s="123"/>
      <c r="D39" s="125"/>
      <c r="E39" s="217"/>
      <c r="F39" s="217"/>
      <c r="G39" s="123"/>
      <c r="H39" s="123"/>
      <c r="I39" s="124"/>
      <c r="J39" s="126"/>
      <c r="K39" s="128"/>
      <c r="L39" s="128"/>
    </row>
    <row r="40" spans="1:20" ht="58.15" hidden="1" customHeight="1" x14ac:dyDescent="0.25">
      <c r="A40" s="152"/>
      <c r="B40" s="153"/>
      <c r="C40" s="177"/>
      <c r="D40" s="150"/>
      <c r="E40" s="150"/>
      <c r="F40" s="150"/>
      <c r="G40" s="150"/>
      <c r="H40" s="156"/>
      <c r="I40" s="162"/>
      <c r="J40" s="126"/>
      <c r="K40" s="128"/>
      <c r="L40" s="128"/>
    </row>
    <row r="41" spans="1:20" ht="12.75" hidden="1" x14ac:dyDescent="0.25">
      <c r="A41" s="152"/>
      <c r="B41" s="231"/>
      <c r="C41" s="177"/>
      <c r="D41" s="150"/>
      <c r="E41" s="217"/>
      <c r="F41" s="150"/>
      <c r="G41" s="150"/>
      <c r="H41" s="123"/>
      <c r="I41" s="162"/>
      <c r="J41" s="126"/>
      <c r="K41" s="128"/>
      <c r="L41" s="128"/>
    </row>
    <row r="42" spans="1:20" ht="12.75" hidden="1" x14ac:dyDescent="0.2">
      <c r="A42" s="121"/>
      <c r="B42" s="223"/>
      <c r="C42" s="123"/>
      <c r="D42" s="125"/>
      <c r="E42" s="217"/>
      <c r="F42" s="217"/>
      <c r="G42" s="123"/>
      <c r="H42" s="123"/>
      <c r="I42" s="124"/>
      <c r="J42" s="126"/>
      <c r="K42" s="128"/>
      <c r="L42" s="128"/>
    </row>
    <row r="43" spans="1:20" ht="30.6" hidden="1" customHeight="1" x14ac:dyDescent="0.2">
      <c r="A43" s="121"/>
      <c r="B43" s="223"/>
      <c r="C43" s="222"/>
      <c r="D43" s="125"/>
      <c r="E43" s="217"/>
      <c r="F43" s="217"/>
      <c r="G43" s="123"/>
      <c r="H43" s="123"/>
      <c r="I43" s="124"/>
      <c r="J43" s="126"/>
      <c r="K43" s="128"/>
      <c r="L43" s="128"/>
    </row>
    <row r="44" spans="1:20" ht="19.5" hidden="1" customHeight="1" x14ac:dyDescent="0.2">
      <c r="A44" s="121"/>
      <c r="B44" s="223"/>
      <c r="C44" s="222"/>
      <c r="D44" s="125"/>
      <c r="E44" s="217"/>
      <c r="F44" s="224"/>
      <c r="G44" s="123"/>
      <c r="H44" s="123"/>
      <c r="I44" s="124"/>
      <c r="J44" s="126"/>
      <c r="K44" s="128"/>
      <c r="L44" s="128"/>
      <c r="T44" s="232"/>
    </row>
    <row r="45" spans="1:20" ht="12" hidden="1" customHeight="1" x14ac:dyDescent="0.2">
      <c r="A45" s="121"/>
      <c r="B45" s="160"/>
      <c r="C45" s="157"/>
      <c r="D45" s="125"/>
      <c r="E45" s="125"/>
      <c r="F45" s="125"/>
      <c r="G45" s="123"/>
      <c r="H45" s="123"/>
      <c r="I45" s="124"/>
      <c r="J45" s="126"/>
      <c r="K45" s="126"/>
      <c r="L45" s="126"/>
      <c r="M45" s="165"/>
      <c r="N45" s="165"/>
      <c r="O45" s="165"/>
      <c r="P45" s="125"/>
      <c r="Q45" s="164"/>
    </row>
    <row r="46" spans="1:20" ht="12" hidden="1" customHeight="1" x14ac:dyDescent="0.2">
      <c r="A46" s="121"/>
      <c r="B46" s="160"/>
      <c r="C46" s="157"/>
      <c r="D46" s="125"/>
      <c r="E46" s="125"/>
      <c r="F46" s="125"/>
      <c r="G46" s="123"/>
      <c r="H46" s="123"/>
      <c r="I46" s="124"/>
      <c r="J46" s="126"/>
      <c r="K46" s="126"/>
      <c r="L46" s="126"/>
      <c r="P46" s="125"/>
      <c r="Q46" s="163"/>
    </row>
    <row r="47" spans="1:20" ht="12" hidden="1" customHeight="1" x14ac:dyDescent="0.2">
      <c r="A47" s="121"/>
      <c r="B47" s="160"/>
      <c r="C47" s="157"/>
      <c r="D47" s="125"/>
      <c r="E47" s="125"/>
      <c r="F47" s="125"/>
      <c r="G47" s="123"/>
      <c r="H47" s="123"/>
      <c r="I47" s="124"/>
      <c r="J47" s="126"/>
      <c r="K47" s="126"/>
      <c r="L47" s="126"/>
      <c r="P47" s="125"/>
      <c r="Q47" s="163"/>
    </row>
    <row r="48" spans="1:20" ht="12" hidden="1" customHeight="1" x14ac:dyDescent="0.2">
      <c r="A48" s="121"/>
      <c r="B48" s="237"/>
      <c r="C48" s="238"/>
      <c r="D48" s="234"/>
      <c r="E48" s="239"/>
      <c r="F48" s="240"/>
      <c r="G48" s="235"/>
      <c r="H48" s="234"/>
      <c r="I48" s="241"/>
      <c r="J48" s="126"/>
      <c r="K48" s="126"/>
      <c r="L48" s="126"/>
      <c r="P48" s="125"/>
      <c r="Q48" s="163"/>
      <c r="R48" s="166"/>
      <c r="S48" s="163"/>
    </row>
    <row r="49" spans="1:19" ht="12" hidden="1" customHeight="1" x14ac:dyDescent="0.2">
      <c r="A49" s="121"/>
      <c r="B49" s="242"/>
      <c r="C49" s="238"/>
      <c r="D49" s="235"/>
      <c r="E49" s="235"/>
      <c r="F49" s="235"/>
      <c r="G49" s="234"/>
      <c r="H49" s="234"/>
      <c r="I49" s="236"/>
      <c r="J49" s="126"/>
      <c r="K49" s="126"/>
      <c r="L49" s="126"/>
      <c r="P49" s="125"/>
      <c r="Q49" s="163"/>
      <c r="R49" s="166"/>
      <c r="S49" s="163"/>
    </row>
    <row r="50" spans="1:19" ht="12" hidden="1" customHeight="1" x14ac:dyDescent="0.2">
      <c r="A50" s="121"/>
      <c r="B50" s="242"/>
      <c r="C50" s="238"/>
      <c r="D50" s="235"/>
      <c r="E50" s="243"/>
      <c r="F50" s="244"/>
      <c r="G50" s="244"/>
      <c r="H50" s="245"/>
      <c r="I50" s="246"/>
      <c r="J50" s="126"/>
      <c r="K50" s="126"/>
      <c r="L50" s="126"/>
      <c r="P50" s="125"/>
      <c r="Q50" s="163"/>
      <c r="R50" s="166"/>
      <c r="S50" s="163"/>
    </row>
    <row r="51" spans="1:19" ht="124.5" hidden="1" customHeight="1" x14ac:dyDescent="0.2">
      <c r="A51" s="247"/>
      <c r="B51" s="593"/>
      <c r="C51" s="594"/>
      <c r="D51" s="594"/>
      <c r="E51" s="594"/>
      <c r="F51" s="594"/>
      <c r="G51" s="595"/>
      <c r="H51" s="234"/>
      <c r="I51" s="241"/>
      <c r="J51" s="126"/>
      <c r="K51" s="128"/>
      <c r="L51" s="128"/>
    </row>
    <row r="52" spans="1:19" ht="12.75" hidden="1" x14ac:dyDescent="0.2">
      <c r="A52" s="130"/>
      <c r="B52" s="131" t="s">
        <v>119</v>
      </c>
      <c r="C52" s="132"/>
      <c r="D52" s="132"/>
      <c r="E52" s="132"/>
      <c r="F52" s="132"/>
      <c r="G52" s="133"/>
      <c r="H52" s="133">
        <f>H50</f>
        <v>0</v>
      </c>
      <c r="I52" s="176">
        <f>I50</f>
        <v>0</v>
      </c>
      <c r="J52" s="126"/>
      <c r="K52" s="128"/>
      <c r="L52" s="128"/>
    </row>
    <row r="53" spans="1:19" ht="12.75" x14ac:dyDescent="0.2">
      <c r="A53" s="134"/>
      <c r="B53" s="135"/>
      <c r="C53" s="136"/>
      <c r="D53" s="136"/>
      <c r="E53" s="137"/>
      <c r="F53" s="137"/>
      <c r="G53" s="138"/>
      <c r="H53" s="138"/>
      <c r="I53" s="139"/>
      <c r="J53" s="126"/>
      <c r="K53" s="128"/>
      <c r="L53" s="128"/>
    </row>
    <row r="54" spans="1:19" ht="12.75" x14ac:dyDescent="0.2">
      <c r="A54" s="112" t="e">
        <f>#REF!</f>
        <v>#REF!</v>
      </c>
      <c r="B54" s="113" t="e">
        <f>#REF!</f>
        <v>#REF!</v>
      </c>
      <c r="C54" s="155"/>
      <c r="D54" s="155"/>
      <c r="E54" s="155"/>
      <c r="F54" s="155"/>
      <c r="G54" s="155"/>
      <c r="H54" s="114"/>
      <c r="I54" s="115"/>
      <c r="J54" s="116"/>
      <c r="K54" s="116"/>
      <c r="L54" s="116"/>
    </row>
    <row r="55" spans="1:19" ht="12.75" x14ac:dyDescent="0.2">
      <c r="A55" s="117"/>
      <c r="B55" s="118"/>
      <c r="C55" s="119"/>
      <c r="D55" s="119"/>
      <c r="E55" s="119"/>
      <c r="F55" s="119"/>
      <c r="G55" s="119"/>
      <c r="H55" s="157"/>
      <c r="I55" s="120"/>
      <c r="J55" s="116"/>
      <c r="K55" s="116"/>
      <c r="L55" s="116"/>
    </row>
    <row r="56" spans="1:19" ht="36" customHeight="1" x14ac:dyDescent="0.25">
      <c r="A56" s="152" t="e">
        <f>#REF!</f>
        <v>#REF!</v>
      </c>
      <c r="B56" s="153" t="e">
        <f>#REF!</f>
        <v>#REF!</v>
      </c>
      <c r="C56" s="177" t="s">
        <v>141</v>
      </c>
      <c r="D56" s="194" t="s">
        <v>154</v>
      </c>
      <c r="E56" s="194" t="s">
        <v>156</v>
      </c>
      <c r="F56" s="194" t="s">
        <v>155</v>
      </c>
      <c r="G56" s="150" t="s">
        <v>137</v>
      </c>
      <c r="H56" s="156" t="e">
        <f>H63</f>
        <v>#REF!</v>
      </c>
      <c r="I56" s="162" t="e">
        <f>I63</f>
        <v>#REF!</v>
      </c>
      <c r="J56" s="116">
        <f>SUM(J63:J63)</f>
        <v>0</v>
      </c>
      <c r="K56" s="116">
        <f>SUM(K63:K63)</f>
        <v>0</v>
      </c>
      <c r="L56" s="116">
        <f>SUM(L63:L63)</f>
        <v>0</v>
      </c>
    </row>
    <row r="57" spans="1:19" ht="16.149999999999999" customHeight="1" x14ac:dyDescent="0.2">
      <c r="A57" s="121"/>
      <c r="B57" s="186" t="s">
        <v>180</v>
      </c>
      <c r="C57" s="177" t="s">
        <v>78</v>
      </c>
      <c r="D57" s="125">
        <v>89748.683999999994</v>
      </c>
      <c r="E57" s="125">
        <v>16318</v>
      </c>
      <c r="F57" s="196">
        <f>D57-E57</f>
        <v>73430.683999999994</v>
      </c>
      <c r="G57" s="123"/>
      <c r="I57" s="124"/>
      <c r="J57" s="126">
        <f>J56+I57</f>
        <v>0</v>
      </c>
      <c r="K57" s="126">
        <f>K56+J57</f>
        <v>0</v>
      </c>
      <c r="L57" s="126">
        <f>L56+K57</f>
        <v>0</v>
      </c>
    </row>
    <row r="58" spans="1:19" ht="16.149999999999999" customHeight="1" x14ac:dyDescent="0.2">
      <c r="A58" s="121"/>
      <c r="B58" s="186" t="s">
        <v>181</v>
      </c>
      <c r="C58" s="177" t="s">
        <v>78</v>
      </c>
      <c r="D58" s="123"/>
      <c r="E58" s="125">
        <v>0</v>
      </c>
      <c r="F58" s="196" t="e">
        <f>#REF!+#REF!</f>
        <v>#REF!</v>
      </c>
      <c r="G58" s="123"/>
      <c r="I58" s="124"/>
      <c r="J58" s="126"/>
      <c r="K58" s="126"/>
      <c r="L58" s="126"/>
    </row>
    <row r="59" spans="1:19" ht="27.6" customHeight="1" x14ac:dyDescent="0.2">
      <c r="A59" s="121"/>
      <c r="B59" s="186" t="s">
        <v>183</v>
      </c>
      <c r="C59" s="177"/>
      <c r="D59" s="151"/>
      <c r="E59" s="125"/>
      <c r="G59" s="197" t="e">
        <f>ROUND(F58/F57,4)*100</f>
        <v>#REF!</v>
      </c>
      <c r="H59" s="198" t="e">
        <f>G59</f>
        <v>#REF!</v>
      </c>
      <c r="I59" s="199"/>
      <c r="J59" s="126"/>
      <c r="K59" s="126"/>
      <c r="L59" s="126"/>
    </row>
    <row r="60" spans="1:19" ht="12" customHeight="1" x14ac:dyDescent="0.2">
      <c r="A60" s="121"/>
      <c r="B60" s="230" t="s">
        <v>172</v>
      </c>
      <c r="C60" s="157" t="s">
        <v>23</v>
      </c>
      <c r="D60" s="125"/>
      <c r="E60" s="125"/>
      <c r="G60" s="125" t="e">
        <f>#REF!</f>
        <v>#REF!</v>
      </c>
      <c r="H60" s="123"/>
      <c r="I60" s="124"/>
      <c r="J60" s="126"/>
      <c r="K60" s="126"/>
      <c r="L60" s="126"/>
      <c r="P60" s="125"/>
      <c r="Q60" s="163"/>
      <c r="R60" s="166"/>
      <c r="S60" s="163"/>
    </row>
    <row r="61" spans="1:19" ht="12" customHeight="1" x14ac:dyDescent="0.2">
      <c r="A61" s="121"/>
      <c r="B61" s="230" t="s">
        <v>184</v>
      </c>
      <c r="C61" s="157" t="s">
        <v>23</v>
      </c>
      <c r="D61" s="125"/>
      <c r="E61" s="125"/>
      <c r="G61" s="221" t="e">
        <f>SUM(G59:G60)</f>
        <v>#REF!</v>
      </c>
      <c r="H61" s="123"/>
      <c r="I61" s="184" t="e">
        <f>SUM(G61)</f>
        <v>#REF!</v>
      </c>
      <c r="J61" s="126"/>
      <c r="K61" s="126"/>
      <c r="L61" s="126"/>
      <c r="P61" s="125"/>
      <c r="Q61" s="163"/>
      <c r="R61" s="166"/>
      <c r="S61" s="163"/>
    </row>
    <row r="62" spans="1:19" ht="12" customHeight="1" x14ac:dyDescent="0.2">
      <c r="A62" s="121"/>
      <c r="B62" s="161"/>
      <c r="C62" s="157"/>
      <c r="D62" s="123"/>
      <c r="E62" s="187"/>
      <c r="F62" s="187"/>
      <c r="G62" s="123"/>
      <c r="H62" s="123"/>
      <c r="I62" s="174"/>
      <c r="J62" s="126"/>
      <c r="K62" s="126"/>
      <c r="L62" s="126"/>
    </row>
    <row r="63" spans="1:19" ht="12.75" x14ac:dyDescent="0.2">
      <c r="A63" s="130"/>
      <c r="B63" s="131" t="s">
        <v>119</v>
      </c>
      <c r="C63" s="132"/>
      <c r="D63" s="132"/>
      <c r="E63" s="132"/>
      <c r="F63" s="132"/>
      <c r="G63" s="133"/>
      <c r="H63" s="195" t="e">
        <f>SUM(H59:H62)</f>
        <v>#REF!</v>
      </c>
      <c r="I63" s="195" t="e">
        <f>I61</f>
        <v>#REF!</v>
      </c>
      <c r="J63" s="126"/>
      <c r="K63" s="128"/>
      <c r="L63" s="128"/>
    </row>
  </sheetData>
  <mergeCells count="11">
    <mergeCell ref="B51:G51"/>
    <mergeCell ref="B17:G17"/>
    <mergeCell ref="B36:G36"/>
    <mergeCell ref="B3:G3"/>
    <mergeCell ref="B4:I4"/>
    <mergeCell ref="A5:I5"/>
    <mergeCell ref="A6:A7"/>
    <mergeCell ref="B6:B7"/>
    <mergeCell ref="C6:C7"/>
    <mergeCell ref="D6:G7"/>
    <mergeCell ref="H6:I6"/>
  </mergeCells>
  <printOptions horizontalCentered="1" gridLines="1"/>
  <pageMargins left="0.39370078740157483" right="0.39370078740157483" top="0.39370078740157483" bottom="0.78740157480314965" header="0.51181102362204722" footer="0.27559055118110237"/>
  <pageSetup paperSize="9" scale="58" orientation="portrait" r:id="rId1"/>
  <headerFooter alignWithMargins="0"/>
  <rowBreaks count="1" manualBreakCount="1">
    <brk id="51" max="8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85"/>
  <sheetViews>
    <sheetView showZeros="0" view="pageBreakPreview" topLeftCell="A125" zoomScale="70" zoomScaleNormal="70" zoomScaleSheetLayoutView="70" workbookViewId="0">
      <selection activeCell="A145" sqref="A145:XFD172"/>
    </sheetView>
  </sheetViews>
  <sheetFormatPr defaultColWidth="9.28515625" defaultRowHeight="12" x14ac:dyDescent="0.25"/>
  <cols>
    <col min="1" max="1" width="12.85546875" style="140" customWidth="1"/>
    <col min="2" max="2" width="64.7109375" style="140" customWidth="1"/>
    <col min="3" max="3" width="6" style="141" customWidth="1"/>
    <col min="4" max="4" width="12.5703125" style="141" customWidth="1"/>
    <col min="5" max="5" width="12.7109375" style="141" customWidth="1"/>
    <col min="6" max="6" width="12.42578125" style="141" customWidth="1"/>
    <col min="7" max="7" width="10.5703125" style="142" customWidth="1"/>
    <col min="8" max="8" width="11.28515625" style="142" customWidth="1"/>
    <col min="9" max="9" width="12" style="143" customWidth="1"/>
    <col min="10" max="11" width="11.28515625" style="107" hidden="1" customWidth="1"/>
    <col min="12" max="12" width="11.28515625" style="108" hidden="1" customWidth="1"/>
    <col min="13" max="17" width="0" style="109" hidden="1" customWidth="1"/>
    <col min="18" max="18" width="0.7109375" style="109" customWidth="1"/>
    <col min="19" max="16384" width="9.28515625" style="109"/>
  </cols>
  <sheetData>
    <row r="1" spans="1:19" ht="17.100000000000001" customHeight="1" x14ac:dyDescent="0.25">
      <c r="A1" s="369"/>
      <c r="B1" s="596" t="s">
        <v>223</v>
      </c>
      <c r="C1" s="596"/>
      <c r="D1" s="596"/>
      <c r="E1" s="596"/>
      <c r="F1" s="596"/>
      <c r="G1" s="253"/>
      <c r="H1" s="253"/>
      <c r="I1" s="253"/>
    </row>
    <row r="2" spans="1:19" ht="18" x14ac:dyDescent="0.25">
      <c r="A2" s="369"/>
      <c r="B2" s="597" t="s">
        <v>161</v>
      </c>
      <c r="C2" s="597"/>
      <c r="D2" s="597"/>
      <c r="E2" s="597"/>
      <c r="F2" s="597"/>
      <c r="G2" s="254"/>
      <c r="H2" s="254"/>
      <c r="I2" s="255"/>
    </row>
    <row r="3" spans="1:19" ht="41.45" customHeight="1" x14ac:dyDescent="0.25">
      <c r="A3" s="369"/>
      <c r="B3" s="602" t="s">
        <v>224</v>
      </c>
      <c r="C3" s="602"/>
      <c r="D3" s="602"/>
      <c r="E3" s="602"/>
      <c r="F3" s="602"/>
      <c r="G3" s="602"/>
      <c r="H3" s="256"/>
      <c r="I3" s="256"/>
    </row>
    <row r="4" spans="1:19" ht="19.149999999999999" customHeight="1" thickBot="1" x14ac:dyDescent="0.3">
      <c r="A4" s="369"/>
      <c r="B4" s="603" t="s">
        <v>225</v>
      </c>
      <c r="C4" s="603"/>
      <c r="D4" s="603"/>
      <c r="E4" s="603"/>
      <c r="F4" s="603"/>
      <c r="G4" s="603"/>
      <c r="H4" s="603"/>
      <c r="I4" s="603"/>
    </row>
    <row r="5" spans="1:19" ht="21.6" customHeight="1" thickBot="1" x14ac:dyDescent="0.3">
      <c r="A5" s="604" t="s">
        <v>265</v>
      </c>
      <c r="B5" s="605"/>
      <c r="C5" s="605"/>
      <c r="D5" s="605"/>
      <c r="E5" s="605"/>
      <c r="F5" s="605"/>
      <c r="G5" s="605"/>
      <c r="H5" s="605"/>
      <c r="I5" s="606"/>
    </row>
    <row r="6" spans="1:19" ht="25.15" customHeight="1" x14ac:dyDescent="0.25">
      <c r="A6" s="607" t="s">
        <v>74</v>
      </c>
      <c r="B6" s="609" t="s">
        <v>114</v>
      </c>
      <c r="C6" s="611" t="s">
        <v>141</v>
      </c>
      <c r="D6" s="613" t="s">
        <v>133</v>
      </c>
      <c r="E6" s="614"/>
      <c r="F6" s="614"/>
      <c r="G6" s="614"/>
      <c r="H6" s="617" t="s">
        <v>116</v>
      </c>
      <c r="I6" s="618"/>
      <c r="J6" s="202" t="s">
        <v>115</v>
      </c>
      <c r="K6" s="110" t="s">
        <v>116</v>
      </c>
      <c r="L6" s="110" t="s">
        <v>117</v>
      </c>
    </row>
    <row r="7" spans="1:19" ht="28.9" customHeight="1" thickBot="1" x14ac:dyDescent="0.3">
      <c r="A7" s="608"/>
      <c r="B7" s="610"/>
      <c r="C7" s="612"/>
      <c r="D7" s="615"/>
      <c r="E7" s="616"/>
      <c r="F7" s="616"/>
      <c r="G7" s="616"/>
      <c r="H7" s="373" t="s">
        <v>131</v>
      </c>
      <c r="I7" s="374" t="s">
        <v>132</v>
      </c>
      <c r="J7" s="200" t="s">
        <v>118</v>
      </c>
      <c r="K7" s="111" t="s">
        <v>118</v>
      </c>
      <c r="L7" s="111" t="s">
        <v>118</v>
      </c>
    </row>
    <row r="8" spans="1:19" ht="22.15" customHeight="1" x14ac:dyDescent="0.25">
      <c r="A8" s="308" t="e">
        <f>#REF!</f>
        <v>#REF!</v>
      </c>
      <c r="B8" s="309" t="e">
        <f>#REF!</f>
        <v>#REF!</v>
      </c>
      <c r="C8" s="310"/>
      <c r="D8" s="310"/>
      <c r="E8" s="310"/>
      <c r="F8" s="310"/>
      <c r="G8" s="310"/>
      <c r="H8" s="310"/>
      <c r="I8" s="311"/>
      <c r="J8" s="116"/>
      <c r="K8" s="116"/>
      <c r="L8" s="116"/>
    </row>
    <row r="9" spans="1:19" ht="15.75" hidden="1" x14ac:dyDescent="0.25">
      <c r="A9" s="350"/>
      <c r="B9" s="351"/>
      <c r="C9" s="352"/>
      <c r="D9" s="352"/>
      <c r="E9" s="352"/>
      <c r="F9" s="352"/>
      <c r="G9" s="352"/>
      <c r="H9" s="290"/>
      <c r="I9" s="353"/>
      <c r="J9" s="116"/>
      <c r="K9" s="116"/>
      <c r="L9" s="116"/>
      <c r="M9" s="109" t="s">
        <v>139</v>
      </c>
    </row>
    <row r="10" spans="1:19" ht="58.15" hidden="1" customHeight="1" x14ac:dyDescent="0.25">
      <c r="A10" s="257" t="e">
        <f>#REF!</f>
        <v>#REF!</v>
      </c>
      <c r="B10" s="258" t="e">
        <f>#REF!</f>
        <v>#REF!</v>
      </c>
      <c r="C10" s="259" t="s">
        <v>141</v>
      </c>
      <c r="D10" s="260" t="s">
        <v>178</v>
      </c>
      <c r="E10" s="260" t="s">
        <v>151</v>
      </c>
      <c r="F10" s="260"/>
      <c r="G10" s="260" t="s">
        <v>153</v>
      </c>
      <c r="H10" s="262">
        <f>H18</f>
        <v>0</v>
      </c>
      <c r="I10" s="263">
        <f>I18</f>
        <v>724.68000000000006</v>
      </c>
      <c r="J10" s="116">
        <f>SUM(J17:J18)</f>
        <v>0</v>
      </c>
      <c r="K10" s="116">
        <f>SUM(K17:K18)</f>
        <v>0</v>
      </c>
      <c r="L10" s="116">
        <f>SUM(L17:L18)</f>
        <v>0</v>
      </c>
      <c r="M10" s="150" t="s">
        <v>130</v>
      </c>
      <c r="N10" s="150" t="s">
        <v>135</v>
      </c>
      <c r="O10" s="150" t="s">
        <v>136</v>
      </c>
      <c r="P10" s="150" t="s">
        <v>138</v>
      </c>
    </row>
    <row r="11" spans="1:19" ht="25.5" hidden="1" customHeight="1" x14ac:dyDescent="0.25">
      <c r="A11" s="288"/>
      <c r="B11" s="295" t="s">
        <v>173</v>
      </c>
      <c r="C11" s="294"/>
      <c r="D11" s="266"/>
      <c r="E11" s="291"/>
      <c r="F11" s="291"/>
      <c r="G11" s="266"/>
      <c r="H11" s="266"/>
      <c r="I11" s="268"/>
      <c r="J11" s="126"/>
      <c r="K11" s="126"/>
      <c r="L11" s="126"/>
      <c r="M11" s="22">
        <v>5.1100000000000003</v>
      </c>
      <c r="N11" s="22">
        <v>2.23</v>
      </c>
      <c r="O11" s="22">
        <v>2.23</v>
      </c>
      <c r="P11" s="125">
        <v>0</v>
      </c>
      <c r="Q11" s="163">
        <f>SUM(M11:P11)</f>
        <v>9.57</v>
      </c>
    </row>
    <row r="12" spans="1:19" ht="12" hidden="1" customHeight="1" x14ac:dyDescent="0.25">
      <c r="A12" s="288"/>
      <c r="B12" s="289" t="s">
        <v>175</v>
      </c>
      <c r="C12" s="290" t="s">
        <v>16</v>
      </c>
      <c r="D12" s="291">
        <v>437.52</v>
      </c>
      <c r="E12" s="291"/>
      <c r="F12" s="291"/>
      <c r="G12" s="266"/>
      <c r="H12" s="266"/>
      <c r="I12" s="268"/>
      <c r="J12" s="126"/>
      <c r="K12" s="126"/>
      <c r="L12" s="126"/>
      <c r="M12" s="165">
        <f>M11/Q11</f>
        <v>0.53396029258098221</v>
      </c>
      <c r="N12" s="165">
        <f>N11/Q11</f>
        <v>0.23301985370950887</v>
      </c>
      <c r="O12" s="165">
        <f>O11/Q11</f>
        <v>0.23301985370950887</v>
      </c>
      <c r="P12" s="125">
        <v>0</v>
      </c>
      <c r="Q12" s="164">
        <f>SUM(M12:P12)</f>
        <v>0.99999999999999989</v>
      </c>
      <c r="S12" s="232"/>
    </row>
    <row r="13" spans="1:19" ht="17.100000000000001" hidden="1" customHeight="1" x14ac:dyDescent="0.25">
      <c r="A13" s="288"/>
      <c r="B13" s="289" t="s">
        <v>176</v>
      </c>
      <c r="C13" s="290" t="s">
        <v>16</v>
      </c>
      <c r="D13" s="291">
        <v>287.16000000000003</v>
      </c>
      <c r="E13" s="291"/>
      <c r="F13" s="291"/>
      <c r="G13" s="266"/>
      <c r="H13" s="266"/>
      <c r="I13" s="268"/>
      <c r="J13" s="126"/>
      <c r="K13" s="126"/>
      <c r="L13" s="126"/>
      <c r="P13" s="125">
        <v>0</v>
      </c>
      <c r="Q13" s="163">
        <f>SUM(M13:P13)</f>
        <v>0</v>
      </c>
    </row>
    <row r="14" spans="1:19" ht="17.100000000000001" hidden="1" customHeight="1" x14ac:dyDescent="0.25">
      <c r="A14" s="288"/>
      <c r="B14" s="289" t="s">
        <v>174</v>
      </c>
      <c r="C14" s="290"/>
      <c r="D14" s="291">
        <f>SUM(D12:D13)</f>
        <v>724.68000000000006</v>
      </c>
      <c r="E14" s="291">
        <f>D14</f>
        <v>724.68000000000006</v>
      </c>
      <c r="F14" s="291"/>
      <c r="G14" s="291">
        <f>E14</f>
        <v>724.68000000000006</v>
      </c>
      <c r="H14" s="266"/>
      <c r="I14" s="268">
        <f>G14</f>
        <v>724.68000000000006</v>
      </c>
      <c r="J14" s="126"/>
      <c r="K14" s="126"/>
      <c r="L14" s="126"/>
      <c r="P14" s="125"/>
      <c r="Q14" s="163"/>
    </row>
    <row r="15" spans="1:19" ht="12" hidden="1" customHeight="1" x14ac:dyDescent="0.25">
      <c r="A15" s="288"/>
      <c r="B15" s="300" t="s">
        <v>200</v>
      </c>
      <c r="C15" s="290" t="s">
        <v>16</v>
      </c>
      <c r="D15" s="370">
        <v>434.80800000000005</v>
      </c>
      <c r="E15" s="298">
        <f>D15</f>
        <v>434.80800000000005</v>
      </c>
      <c r="F15" s="291"/>
      <c r="G15" s="291">
        <f>E15</f>
        <v>434.80800000000005</v>
      </c>
      <c r="H15" s="266"/>
      <c r="I15" s="268"/>
      <c r="J15" s="126"/>
      <c r="K15" s="126"/>
      <c r="L15" s="126"/>
      <c r="M15" s="109">
        <v>4.55</v>
      </c>
      <c r="N15" s="109">
        <v>1.99</v>
      </c>
      <c r="O15" s="109">
        <v>1.99</v>
      </c>
      <c r="P15" s="125">
        <v>0</v>
      </c>
      <c r="Q15" s="163">
        <f>SUM(M15:P15)</f>
        <v>8.5299999999999994</v>
      </c>
      <c r="R15" s="166"/>
      <c r="S15" s="163"/>
    </row>
    <row r="16" spans="1:19" ht="12" hidden="1" customHeight="1" x14ac:dyDescent="0.25">
      <c r="A16" s="288"/>
      <c r="B16" s="300" t="s">
        <v>201</v>
      </c>
      <c r="C16" s="290" t="s">
        <v>16</v>
      </c>
      <c r="D16" s="371">
        <f>D14-D15</f>
        <v>289.87200000000001</v>
      </c>
      <c r="E16" s="301">
        <f>E14-E15</f>
        <v>289.87200000000001</v>
      </c>
      <c r="F16" s="291"/>
      <c r="G16" s="301">
        <f>E16</f>
        <v>289.87200000000001</v>
      </c>
      <c r="H16" s="302"/>
      <c r="I16" s="303">
        <f>I14</f>
        <v>724.68000000000006</v>
      </c>
      <c r="J16" s="126"/>
      <c r="K16" s="126"/>
      <c r="L16" s="126"/>
      <c r="P16" s="125"/>
      <c r="Q16" s="163"/>
      <c r="R16" s="166"/>
      <c r="S16" s="163"/>
    </row>
    <row r="17" spans="1:12" ht="76.900000000000006" hidden="1" customHeight="1" x14ac:dyDescent="0.2">
      <c r="A17" s="264"/>
      <c r="B17" s="600" t="s">
        <v>241</v>
      </c>
      <c r="C17" s="601"/>
      <c r="D17" s="601"/>
      <c r="E17" s="601"/>
      <c r="F17" s="601"/>
      <c r="G17" s="601"/>
      <c r="H17" s="266"/>
      <c r="I17" s="268"/>
      <c r="J17" s="126"/>
      <c r="K17" s="128"/>
      <c r="L17" s="128"/>
    </row>
    <row r="18" spans="1:12" ht="15.75" hidden="1" x14ac:dyDescent="0.25">
      <c r="A18" s="272"/>
      <c r="B18" s="273" t="s">
        <v>119</v>
      </c>
      <c r="C18" s="275"/>
      <c r="D18" s="275"/>
      <c r="E18" s="275"/>
      <c r="F18" s="275"/>
      <c r="G18" s="276"/>
      <c r="H18" s="276">
        <f>H16</f>
        <v>0</v>
      </c>
      <c r="I18" s="277">
        <f>I16</f>
        <v>724.68000000000006</v>
      </c>
      <c r="J18" s="126"/>
      <c r="K18" s="128"/>
      <c r="L18" s="128"/>
    </row>
    <row r="19" spans="1:12" ht="15.75" hidden="1" x14ac:dyDescent="0.25">
      <c r="A19" s="285"/>
      <c r="B19" s="286"/>
      <c r="C19" s="287"/>
      <c r="D19" s="281"/>
      <c r="E19" s="281"/>
      <c r="F19" s="281"/>
      <c r="G19" s="282"/>
      <c r="H19" s="282"/>
      <c r="I19" s="283"/>
      <c r="J19" s="126"/>
      <c r="K19" s="128"/>
      <c r="L19" s="128"/>
    </row>
    <row r="20" spans="1:12" ht="47.25" hidden="1" x14ac:dyDescent="0.25">
      <c r="A20" s="257" t="e">
        <f>#REF!</f>
        <v>#REF!</v>
      </c>
      <c r="B20" s="258" t="e">
        <f>#REF!</f>
        <v>#REF!</v>
      </c>
      <c r="C20" s="259" t="s">
        <v>141</v>
      </c>
      <c r="D20" s="260" t="s">
        <v>193</v>
      </c>
      <c r="E20" s="260"/>
      <c r="F20" s="260"/>
      <c r="G20" s="260" t="s">
        <v>137</v>
      </c>
      <c r="H20" s="262">
        <f>H24</f>
        <v>0</v>
      </c>
      <c r="I20" s="263">
        <f>I24</f>
        <v>0.2</v>
      </c>
      <c r="J20" s="126"/>
      <c r="K20" s="128"/>
      <c r="L20" s="128"/>
    </row>
    <row r="21" spans="1:12" ht="15.75" hidden="1" x14ac:dyDescent="0.25">
      <c r="A21" s="288"/>
      <c r="B21" s="372"/>
      <c r="C21" s="266"/>
      <c r="D21" s="291"/>
      <c r="E21" s="291"/>
      <c r="F21" s="260"/>
      <c r="G21" s="266"/>
      <c r="H21" s="267"/>
      <c r="I21" s="268"/>
      <c r="J21" s="126"/>
      <c r="K21" s="128"/>
      <c r="L21" s="128"/>
    </row>
    <row r="22" spans="1:12" s="251" customFormat="1" ht="30" hidden="1" x14ac:dyDescent="0.25">
      <c r="A22" s="257"/>
      <c r="B22" s="269" t="s">
        <v>171</v>
      </c>
      <c r="C22" s="265" t="s">
        <v>146</v>
      </c>
      <c r="D22" s="265">
        <v>0.2</v>
      </c>
      <c r="E22" s="265"/>
      <c r="F22" s="265"/>
      <c r="G22" s="271">
        <v>0.2</v>
      </c>
      <c r="H22" s="271"/>
      <c r="I22" s="263">
        <v>0.2</v>
      </c>
      <c r="J22" s="249"/>
      <c r="K22" s="250"/>
      <c r="L22" s="250"/>
    </row>
    <row r="23" spans="1:12" ht="15.75" hidden="1" x14ac:dyDescent="0.25">
      <c r="A23" s="288"/>
      <c r="B23" s="264"/>
      <c r="C23" s="291"/>
      <c r="D23" s="291"/>
      <c r="E23" s="291"/>
      <c r="F23" s="291"/>
      <c r="G23" s="266"/>
      <c r="H23" s="266"/>
      <c r="I23" s="268"/>
      <c r="J23" s="126"/>
      <c r="K23" s="128"/>
      <c r="L23" s="128"/>
    </row>
    <row r="24" spans="1:12" ht="15.75" hidden="1" x14ac:dyDescent="0.25">
      <c r="A24" s="272"/>
      <c r="B24" s="273" t="s">
        <v>119</v>
      </c>
      <c r="C24" s="275"/>
      <c r="D24" s="275"/>
      <c r="E24" s="275"/>
      <c r="F24" s="275"/>
      <c r="G24" s="276"/>
      <c r="H24" s="276">
        <f>H22</f>
        <v>0</v>
      </c>
      <c r="I24" s="277">
        <f>I22</f>
        <v>0.2</v>
      </c>
      <c r="J24" s="126"/>
      <c r="K24" s="128"/>
      <c r="L24" s="128"/>
    </row>
    <row r="25" spans="1:12" ht="15.75" x14ac:dyDescent="0.25">
      <c r="A25" s="285"/>
      <c r="B25" s="286"/>
      <c r="C25" s="281"/>
      <c r="D25" s="281"/>
      <c r="E25" s="281"/>
      <c r="F25" s="281"/>
      <c r="G25" s="282"/>
      <c r="H25" s="282"/>
      <c r="I25" s="283"/>
      <c r="J25" s="126"/>
      <c r="K25" s="128"/>
      <c r="L25" s="128"/>
    </row>
    <row r="26" spans="1:12" s="251" customFormat="1" ht="47.25" x14ac:dyDescent="0.25">
      <c r="A26" s="257" t="e">
        <f>#REF!</f>
        <v>#REF!</v>
      </c>
      <c r="B26" s="258" t="e">
        <f>#REF!</f>
        <v>#REF!</v>
      </c>
      <c r="C26" s="259" t="s">
        <v>141</v>
      </c>
      <c r="D26" s="260" t="s">
        <v>242</v>
      </c>
      <c r="E26" s="261"/>
      <c r="F26" s="261"/>
      <c r="G26" s="260" t="s">
        <v>137</v>
      </c>
      <c r="H26" s="262">
        <f>H30</f>
        <v>1</v>
      </c>
      <c r="I26" s="263">
        <f>I30</f>
        <v>1</v>
      </c>
      <c r="J26" s="249"/>
      <c r="K26" s="250"/>
      <c r="L26" s="250"/>
    </row>
    <row r="27" spans="1:12" s="251" customFormat="1" ht="15.75" x14ac:dyDescent="0.2">
      <c r="A27" s="257"/>
      <c r="B27" s="264" t="s">
        <v>188</v>
      </c>
      <c r="C27" s="257"/>
      <c r="D27" s="265"/>
      <c r="E27" s="261"/>
      <c r="F27" s="261"/>
      <c r="G27" s="266"/>
      <c r="H27" s="267"/>
      <c r="I27" s="268"/>
      <c r="J27" s="249"/>
      <c r="K27" s="250"/>
      <c r="L27" s="250"/>
    </row>
    <row r="28" spans="1:12" s="251" customFormat="1" ht="30.75" x14ac:dyDescent="0.25">
      <c r="A28" s="257"/>
      <c r="B28" s="269" t="s">
        <v>226</v>
      </c>
      <c r="C28" s="270" t="e">
        <f>#REF!</f>
        <v>#REF!</v>
      </c>
      <c r="D28" s="270" t="e">
        <f>#REF!</f>
        <v>#REF!</v>
      </c>
      <c r="E28" s="261"/>
      <c r="F28" s="261"/>
      <c r="G28" s="265">
        <v>1</v>
      </c>
      <c r="H28" s="271">
        <f>G28</f>
        <v>1</v>
      </c>
      <c r="I28" s="263">
        <f>H28</f>
        <v>1</v>
      </c>
      <c r="J28" s="249"/>
      <c r="K28" s="250"/>
      <c r="L28" s="250"/>
    </row>
    <row r="29" spans="1:12" s="251" customFormat="1" ht="15.75" x14ac:dyDescent="0.2">
      <c r="A29" s="257"/>
      <c r="B29" s="264"/>
      <c r="C29" s="257"/>
      <c r="D29" s="270"/>
      <c r="E29" s="261"/>
      <c r="F29" s="261"/>
      <c r="G29" s="266"/>
      <c r="H29" s="266"/>
      <c r="I29" s="268"/>
      <c r="J29" s="249"/>
      <c r="K29" s="250"/>
      <c r="L29" s="250"/>
    </row>
    <row r="30" spans="1:12" s="251" customFormat="1" ht="15.75" x14ac:dyDescent="0.25">
      <c r="A30" s="272"/>
      <c r="B30" s="273" t="s">
        <v>119</v>
      </c>
      <c r="C30" s="274"/>
      <c r="D30" s="274"/>
      <c r="E30" s="275"/>
      <c r="F30" s="275"/>
      <c r="G30" s="276"/>
      <c r="H30" s="276">
        <f>H28</f>
        <v>1</v>
      </c>
      <c r="I30" s="277">
        <f>I28</f>
        <v>1</v>
      </c>
      <c r="J30" s="249"/>
      <c r="K30" s="250"/>
      <c r="L30" s="250"/>
    </row>
    <row r="31" spans="1:12" s="251" customFormat="1" ht="15.75" x14ac:dyDescent="0.25">
      <c r="A31" s="257"/>
      <c r="B31" s="258"/>
      <c r="C31" s="257"/>
      <c r="D31" s="270"/>
      <c r="E31" s="261"/>
      <c r="F31" s="261"/>
      <c r="G31" s="278"/>
      <c r="H31" s="278"/>
      <c r="I31" s="279"/>
      <c r="J31" s="249"/>
      <c r="K31" s="250"/>
      <c r="L31" s="250"/>
    </row>
    <row r="32" spans="1:12" s="251" customFormat="1" ht="15.75" x14ac:dyDescent="0.25">
      <c r="A32" s="257"/>
      <c r="B32" s="258"/>
      <c r="C32" s="257"/>
      <c r="D32" s="270"/>
      <c r="E32" s="261"/>
      <c r="F32" s="261"/>
      <c r="G32" s="278"/>
      <c r="H32" s="278"/>
      <c r="I32" s="279"/>
      <c r="J32" s="249"/>
      <c r="K32" s="250"/>
      <c r="L32" s="250"/>
    </row>
    <row r="33" spans="1:17" s="251" customFormat="1" ht="47.25" x14ac:dyDescent="0.25">
      <c r="A33" s="257" t="e">
        <f>#REF!</f>
        <v>#REF!</v>
      </c>
      <c r="B33" s="258" t="e">
        <f>#REF!</f>
        <v>#REF!</v>
      </c>
      <c r="C33" s="257" t="e">
        <f>#REF!</f>
        <v>#REF!</v>
      </c>
      <c r="D33" s="260" t="s">
        <v>242</v>
      </c>
      <c r="E33" s="261"/>
      <c r="F33" s="261"/>
      <c r="G33" s="260" t="s">
        <v>137</v>
      </c>
      <c r="H33" s="262">
        <f>H41</f>
        <v>41.19</v>
      </c>
      <c r="I33" s="263">
        <f>I41</f>
        <v>41.19</v>
      </c>
      <c r="J33" s="249"/>
      <c r="K33" s="250"/>
      <c r="L33" s="250"/>
    </row>
    <row r="34" spans="1:17" ht="15.75" x14ac:dyDescent="0.25">
      <c r="A34" s="257"/>
      <c r="B34" s="257"/>
      <c r="C34" s="257"/>
      <c r="D34" s="280"/>
      <c r="E34" s="281"/>
      <c r="F34" s="281"/>
      <c r="G34" s="282"/>
      <c r="H34" s="282"/>
      <c r="I34" s="283"/>
      <c r="J34" s="126"/>
      <c r="K34" s="128"/>
      <c r="L34" s="128"/>
    </row>
    <row r="35" spans="1:17" s="251" customFormat="1" ht="31.5" x14ac:dyDescent="0.25">
      <c r="A35" s="257"/>
      <c r="B35" s="269" t="s">
        <v>227</v>
      </c>
      <c r="C35" s="270" t="s">
        <v>26</v>
      </c>
      <c r="D35" s="270" t="e">
        <f>#REF!</f>
        <v>#REF!</v>
      </c>
      <c r="E35" s="261"/>
      <c r="F35" s="261"/>
      <c r="G35" s="265"/>
      <c r="H35" s="271"/>
      <c r="I35" s="263"/>
      <c r="J35" s="249"/>
      <c r="K35" s="250"/>
      <c r="L35" s="250"/>
    </row>
    <row r="36" spans="1:17" s="251" customFormat="1" ht="15.75" x14ac:dyDescent="0.25">
      <c r="A36" s="257"/>
      <c r="B36" s="284" t="s">
        <v>189</v>
      </c>
      <c r="C36" s="270" t="s">
        <v>26</v>
      </c>
      <c r="D36" s="270"/>
      <c r="E36" s="261"/>
      <c r="F36" s="261"/>
      <c r="G36" s="265">
        <f>10.14</f>
        <v>10.14</v>
      </c>
      <c r="H36" s="265">
        <f>10.14</f>
        <v>10.14</v>
      </c>
      <c r="I36" s="263">
        <f>H36</f>
        <v>10.14</v>
      </c>
      <c r="J36" s="249"/>
      <c r="K36" s="250"/>
      <c r="L36" s="250"/>
    </row>
    <row r="37" spans="1:17" s="251" customFormat="1" ht="15.75" x14ac:dyDescent="0.25">
      <c r="A37" s="257"/>
      <c r="B37" s="284" t="s">
        <v>190</v>
      </c>
      <c r="C37" s="270" t="s">
        <v>26</v>
      </c>
      <c r="D37" s="270"/>
      <c r="E37" s="261"/>
      <c r="F37" s="261"/>
      <c r="G37" s="265">
        <v>11.54</v>
      </c>
      <c r="H37" s="265">
        <f>G37</f>
        <v>11.54</v>
      </c>
      <c r="I37" s="263">
        <f>H37</f>
        <v>11.54</v>
      </c>
      <c r="J37" s="249"/>
      <c r="K37" s="250"/>
      <c r="L37" s="250"/>
    </row>
    <row r="38" spans="1:17" s="251" customFormat="1" ht="15.75" x14ac:dyDescent="0.25">
      <c r="A38" s="257"/>
      <c r="B38" s="284" t="s">
        <v>191</v>
      </c>
      <c r="C38" s="270" t="s">
        <v>26</v>
      </c>
      <c r="D38" s="270"/>
      <c r="E38" s="261"/>
      <c r="F38" s="261"/>
      <c r="G38" s="265">
        <v>8.93</v>
      </c>
      <c r="H38" s="265">
        <v>8.93</v>
      </c>
      <c r="I38" s="263">
        <f>H38</f>
        <v>8.93</v>
      </c>
      <c r="J38" s="249"/>
      <c r="K38" s="250"/>
      <c r="L38" s="250"/>
    </row>
    <row r="39" spans="1:17" s="251" customFormat="1" ht="15.75" x14ac:dyDescent="0.25">
      <c r="A39" s="257"/>
      <c r="B39" s="284" t="s">
        <v>192</v>
      </c>
      <c r="C39" s="270" t="s">
        <v>26</v>
      </c>
      <c r="D39" s="270"/>
      <c r="E39" s="261"/>
      <c r="F39" s="261"/>
      <c r="G39" s="265">
        <v>10.58</v>
      </c>
      <c r="H39" s="265">
        <f>G39</f>
        <v>10.58</v>
      </c>
      <c r="I39" s="263">
        <f>H39</f>
        <v>10.58</v>
      </c>
      <c r="J39" s="249"/>
      <c r="K39" s="250"/>
      <c r="L39" s="250"/>
    </row>
    <row r="40" spans="1:17" s="251" customFormat="1" ht="15.75" x14ac:dyDescent="0.2">
      <c r="A40" s="257"/>
      <c r="B40" s="264"/>
      <c r="C40" s="257"/>
      <c r="D40" s="265"/>
      <c r="E40" s="261"/>
      <c r="F40" s="261"/>
      <c r="G40" s="266"/>
      <c r="H40" s="266"/>
      <c r="I40" s="268"/>
      <c r="J40" s="249"/>
      <c r="K40" s="250"/>
      <c r="L40" s="250"/>
    </row>
    <row r="41" spans="1:17" s="251" customFormat="1" ht="15.75" x14ac:dyDescent="0.25">
      <c r="A41" s="272"/>
      <c r="B41" s="273" t="s">
        <v>119</v>
      </c>
      <c r="C41" s="275"/>
      <c r="D41" s="275"/>
      <c r="E41" s="275"/>
      <c r="F41" s="275"/>
      <c r="G41" s="276"/>
      <c r="H41" s="276">
        <f>SUM(H36:H40)</f>
        <v>41.19</v>
      </c>
      <c r="I41" s="276">
        <f>SUM(I36:I40)</f>
        <v>41.19</v>
      </c>
      <c r="J41" s="249"/>
      <c r="K41" s="250"/>
      <c r="L41" s="250"/>
    </row>
    <row r="42" spans="1:17" s="251" customFormat="1" ht="15.75" x14ac:dyDescent="0.25">
      <c r="A42" s="285"/>
      <c r="B42" s="286"/>
      <c r="C42" s="287"/>
      <c r="D42" s="281"/>
      <c r="E42" s="281"/>
      <c r="F42" s="281"/>
      <c r="G42" s="282"/>
      <c r="H42" s="282"/>
      <c r="I42" s="282"/>
      <c r="J42" s="249"/>
      <c r="K42" s="250"/>
      <c r="L42" s="250"/>
    </row>
    <row r="43" spans="1:17" ht="126" hidden="1" x14ac:dyDescent="0.25">
      <c r="A43" s="257" t="e">
        <f>#REF!</f>
        <v>#REF!</v>
      </c>
      <c r="B43" s="258" t="e">
        <f>#REF!</f>
        <v>#REF!</v>
      </c>
      <c r="C43" s="259" t="s">
        <v>141</v>
      </c>
      <c r="D43" s="260" t="s">
        <v>178</v>
      </c>
      <c r="E43" s="260"/>
      <c r="F43" s="260" t="s">
        <v>185</v>
      </c>
      <c r="G43" s="260" t="s">
        <v>153</v>
      </c>
      <c r="H43" s="262">
        <f>H55</f>
        <v>0</v>
      </c>
      <c r="I43" s="263">
        <f>I53</f>
        <v>750</v>
      </c>
      <c r="J43" s="126"/>
      <c r="K43" s="128"/>
      <c r="L43" s="128"/>
    </row>
    <row r="44" spans="1:17" ht="15.75" hidden="1" x14ac:dyDescent="0.25">
      <c r="A44" s="288"/>
      <c r="B44" s="289"/>
      <c r="C44" s="290"/>
      <c r="D44" s="291"/>
      <c r="E44" s="291"/>
      <c r="F44" s="291"/>
      <c r="G44" s="266"/>
      <c r="H44" s="266"/>
      <c r="I44" s="292"/>
      <c r="J44" s="126"/>
      <c r="K44" s="126"/>
      <c r="L44" s="126"/>
      <c r="P44" s="125"/>
      <c r="Q44" s="163"/>
    </row>
    <row r="45" spans="1:17" ht="25.5" hidden="1" customHeight="1" x14ac:dyDescent="0.25">
      <c r="A45" s="288"/>
      <c r="B45" s="293" t="s">
        <v>173</v>
      </c>
      <c r="C45" s="294"/>
      <c r="D45" s="266"/>
      <c r="E45" s="291"/>
      <c r="F45" s="291"/>
      <c r="G45" s="266"/>
      <c r="H45" s="266"/>
      <c r="I45" s="292"/>
      <c r="J45" s="126"/>
      <c r="K45" s="126"/>
      <c r="L45" s="126"/>
      <c r="M45" s="22">
        <v>5.1100000000000003</v>
      </c>
      <c r="N45" s="22">
        <v>2.23</v>
      </c>
      <c r="O45" s="22">
        <v>2.23</v>
      </c>
      <c r="P45" s="125">
        <v>0</v>
      </c>
      <c r="Q45" s="163">
        <f>SUM(M45:P45)</f>
        <v>9.57</v>
      </c>
    </row>
    <row r="46" spans="1:17" ht="12" hidden="1" customHeight="1" x14ac:dyDescent="0.25">
      <c r="A46" s="288"/>
      <c r="B46" s="289" t="s">
        <v>175</v>
      </c>
      <c r="C46" s="290" t="s">
        <v>16</v>
      </c>
      <c r="D46" s="291">
        <v>437.52</v>
      </c>
      <c r="E46" s="291"/>
      <c r="F46" s="291"/>
      <c r="G46" s="266"/>
      <c r="H46" s="266"/>
      <c r="I46" s="292"/>
      <c r="J46" s="126"/>
      <c r="K46" s="126"/>
      <c r="L46" s="126"/>
      <c r="M46" s="165">
        <f>M45/Q45</f>
        <v>0.53396029258098221</v>
      </c>
      <c r="N46" s="165">
        <f>N45/Q45</f>
        <v>0.23301985370950887</v>
      </c>
      <c r="O46" s="165">
        <f>O45/Q45</f>
        <v>0.23301985370950887</v>
      </c>
      <c r="P46" s="125">
        <v>0</v>
      </c>
      <c r="Q46" s="164">
        <f>SUM(M46:P46)</f>
        <v>0.99999999999999989</v>
      </c>
    </row>
    <row r="47" spans="1:17" ht="17.100000000000001" hidden="1" customHeight="1" x14ac:dyDescent="0.25">
      <c r="A47" s="288"/>
      <c r="B47" s="289" t="s">
        <v>176</v>
      </c>
      <c r="C47" s="290" t="s">
        <v>16</v>
      </c>
      <c r="D47" s="291">
        <v>287.16000000000003</v>
      </c>
      <c r="E47" s="291"/>
      <c r="F47" s="291"/>
      <c r="G47" s="266"/>
      <c r="H47" s="266"/>
      <c r="I47" s="292"/>
      <c r="J47" s="126"/>
      <c r="K47" s="126"/>
      <c r="L47" s="126"/>
      <c r="P47" s="125">
        <v>0</v>
      </c>
      <c r="Q47" s="163">
        <f>SUM(M47:P47)</f>
        <v>0</v>
      </c>
    </row>
    <row r="48" spans="1:17" ht="17.100000000000001" hidden="1" customHeight="1" x14ac:dyDescent="0.25">
      <c r="A48" s="288"/>
      <c r="B48" s="289" t="s">
        <v>174</v>
      </c>
      <c r="C48" s="290"/>
      <c r="D48" s="291">
        <f>SUM(D46:D47)</f>
        <v>724.68000000000006</v>
      </c>
      <c r="E48" s="291"/>
      <c r="F48" s="291"/>
      <c r="G48" s="266"/>
      <c r="H48" s="266"/>
      <c r="I48" s="292"/>
      <c r="J48" s="126"/>
      <c r="K48" s="126"/>
      <c r="L48" s="126"/>
      <c r="P48" s="125"/>
      <c r="Q48" s="163"/>
    </row>
    <row r="49" spans="1:19" ht="23.65" hidden="1" customHeight="1" x14ac:dyDescent="0.25">
      <c r="A49" s="288"/>
      <c r="B49" s="295" t="s">
        <v>177</v>
      </c>
      <c r="C49" s="290"/>
      <c r="D49" s="291"/>
      <c r="E49" s="291"/>
      <c r="F49" s="291"/>
      <c r="G49" s="266"/>
      <c r="H49" s="266"/>
      <c r="I49" s="292"/>
      <c r="J49" s="126"/>
      <c r="K49" s="126"/>
      <c r="L49" s="126"/>
      <c r="P49" s="125"/>
      <c r="Q49" s="163"/>
    </row>
    <row r="50" spans="1:19" ht="80.099999999999994" hidden="1" customHeight="1" x14ac:dyDescent="0.25">
      <c r="A50" s="288"/>
      <c r="B50" s="289" t="s">
        <v>179</v>
      </c>
      <c r="C50" s="290" t="s">
        <v>16</v>
      </c>
      <c r="D50" s="291">
        <v>25.319999999999936</v>
      </c>
      <c r="E50" s="291"/>
      <c r="F50" s="291"/>
      <c r="G50" s="266"/>
      <c r="H50" s="266"/>
      <c r="I50" s="292"/>
      <c r="J50" s="126"/>
      <c r="K50" s="126"/>
      <c r="L50" s="126"/>
      <c r="P50" s="125"/>
      <c r="Q50" s="163"/>
    </row>
    <row r="51" spans="1:19" ht="24" hidden="1" customHeight="1" x14ac:dyDescent="0.25">
      <c r="A51" s="288"/>
      <c r="B51" s="296" t="s">
        <v>169</v>
      </c>
      <c r="C51" s="297" t="s">
        <v>16</v>
      </c>
      <c r="D51" s="266">
        <f>D50+D48</f>
        <v>750</v>
      </c>
      <c r="E51" s="298"/>
      <c r="F51" s="299">
        <f>D51-E51</f>
        <v>750</v>
      </c>
      <c r="G51" s="291">
        <f>D51</f>
        <v>750</v>
      </c>
      <c r="H51" s="266"/>
      <c r="I51" s="268"/>
      <c r="J51" s="126"/>
      <c r="K51" s="126"/>
      <c r="L51" s="126"/>
      <c r="M51" s="109">
        <v>4.55</v>
      </c>
      <c r="N51" s="109">
        <v>1.99</v>
      </c>
      <c r="O51" s="109">
        <v>1.99</v>
      </c>
      <c r="P51" s="125">
        <v>0</v>
      </c>
      <c r="Q51" s="163">
        <f>SUM(M51:P51)</f>
        <v>8.5299999999999994</v>
      </c>
      <c r="R51" s="166"/>
      <c r="S51" s="163"/>
    </row>
    <row r="52" spans="1:19" ht="12" hidden="1" customHeight="1" x14ac:dyDescent="0.25">
      <c r="A52" s="288"/>
      <c r="B52" s="300" t="s">
        <v>202</v>
      </c>
      <c r="C52" s="297"/>
      <c r="D52" s="291">
        <v>0</v>
      </c>
      <c r="E52" s="291"/>
      <c r="F52" s="291">
        <v>0</v>
      </c>
      <c r="G52" s="291">
        <f>E52+F52</f>
        <v>0</v>
      </c>
      <c r="H52" s="266"/>
      <c r="I52" s="292"/>
      <c r="J52" s="126"/>
      <c r="K52" s="126"/>
      <c r="L52" s="126"/>
      <c r="P52" s="125"/>
      <c r="Q52" s="163"/>
      <c r="R52" s="166"/>
      <c r="S52" s="163"/>
    </row>
    <row r="53" spans="1:19" ht="44.45" hidden="1" customHeight="1" x14ac:dyDescent="0.25">
      <c r="A53" s="288"/>
      <c r="B53" s="300" t="s">
        <v>168</v>
      </c>
      <c r="C53" s="297"/>
      <c r="D53" s="301">
        <f>D51-D52</f>
        <v>750</v>
      </c>
      <c r="E53" s="301"/>
      <c r="F53" s="301">
        <f>F51-F52</f>
        <v>750</v>
      </c>
      <c r="G53" s="301">
        <f>G51-G52</f>
        <v>750</v>
      </c>
      <c r="H53" s="302"/>
      <c r="I53" s="303">
        <f>G53-H53</f>
        <v>750</v>
      </c>
      <c r="J53" s="126"/>
      <c r="K53" s="126"/>
      <c r="L53" s="126"/>
      <c r="P53" s="125"/>
      <c r="Q53" s="163"/>
      <c r="R53" s="166"/>
      <c r="S53" s="163"/>
    </row>
    <row r="54" spans="1:19" ht="172.15" hidden="1" customHeight="1" x14ac:dyDescent="0.2">
      <c r="A54" s="264"/>
      <c r="B54" s="600" t="s">
        <v>228</v>
      </c>
      <c r="C54" s="601"/>
      <c r="D54" s="601"/>
      <c r="E54" s="601"/>
      <c r="F54" s="601"/>
      <c r="G54" s="601"/>
      <c r="H54" s="266"/>
      <c r="I54" s="292"/>
      <c r="J54" s="126"/>
      <c r="K54" s="128"/>
      <c r="L54" s="128"/>
    </row>
    <row r="55" spans="1:19" ht="15.75" hidden="1" x14ac:dyDescent="0.25">
      <c r="A55" s="272"/>
      <c r="B55" s="273" t="s">
        <v>119</v>
      </c>
      <c r="C55" s="275"/>
      <c r="D55" s="275"/>
      <c r="E55" s="275"/>
      <c r="F55" s="275"/>
      <c r="G55" s="276"/>
      <c r="H55" s="276">
        <f>H53</f>
        <v>0</v>
      </c>
      <c r="I55" s="277">
        <f>H55</f>
        <v>0</v>
      </c>
      <c r="J55" s="126"/>
      <c r="K55" s="128"/>
      <c r="L55" s="128"/>
    </row>
    <row r="56" spans="1:19" s="251" customFormat="1" ht="15.75" x14ac:dyDescent="0.25">
      <c r="A56" s="304"/>
      <c r="B56" s="305"/>
      <c r="C56" s="306"/>
      <c r="D56" s="306"/>
      <c r="E56" s="306"/>
      <c r="F56" s="306"/>
      <c r="G56" s="307"/>
      <c r="H56" s="307"/>
      <c r="I56" s="307"/>
      <c r="J56" s="249"/>
      <c r="K56" s="250"/>
      <c r="L56" s="250"/>
    </row>
    <row r="57" spans="1:19" ht="15.75" x14ac:dyDescent="0.25">
      <c r="A57" s="308" t="e">
        <f>#REF!</f>
        <v>#REF!</v>
      </c>
      <c r="B57" s="309" t="e">
        <f>#REF!</f>
        <v>#REF!</v>
      </c>
      <c r="C57" s="310"/>
      <c r="D57" s="310"/>
      <c r="E57" s="310"/>
      <c r="F57" s="310"/>
      <c r="G57" s="310"/>
      <c r="H57" s="310"/>
      <c r="I57" s="311"/>
      <c r="J57" s="116"/>
      <c r="K57" s="116"/>
      <c r="L57" s="116"/>
    </row>
    <row r="58" spans="1:19" ht="7.15" customHeight="1" x14ac:dyDescent="0.25">
      <c r="A58" s="312"/>
      <c r="B58" s="286"/>
      <c r="C58" s="282"/>
      <c r="D58" s="313"/>
      <c r="E58" s="282"/>
      <c r="F58" s="282"/>
      <c r="G58" s="282"/>
      <c r="H58" s="282"/>
      <c r="I58" s="282"/>
      <c r="J58" s="190"/>
      <c r="K58" s="190"/>
      <c r="L58" s="190"/>
      <c r="M58" s="190"/>
      <c r="N58" s="190"/>
      <c r="O58" s="190"/>
      <c r="P58" s="190"/>
      <c r="Q58" s="190"/>
      <c r="R58" s="190"/>
    </row>
    <row r="59" spans="1:19" ht="48" customHeight="1" x14ac:dyDescent="0.25">
      <c r="A59" s="257" t="e">
        <f>#REF!</f>
        <v>#REF!</v>
      </c>
      <c r="B59" s="269" t="e">
        <f>#REF!</f>
        <v>#REF!</v>
      </c>
      <c r="C59" s="270" t="e">
        <f>#REF!</f>
        <v>#REF!</v>
      </c>
      <c r="D59" s="260" t="s">
        <v>242</v>
      </c>
      <c r="E59" s="313"/>
      <c r="F59" s="282"/>
      <c r="G59" s="260" t="s">
        <v>137</v>
      </c>
      <c r="H59" s="262">
        <f>H65</f>
        <v>724.68000000000006</v>
      </c>
      <c r="I59" s="260">
        <f>I65</f>
        <v>724.68000000000006</v>
      </c>
      <c r="J59" s="126"/>
      <c r="K59" s="128"/>
      <c r="L59" s="128"/>
    </row>
    <row r="60" spans="1:19" s="251" customFormat="1" ht="15.75" x14ac:dyDescent="0.25">
      <c r="A60" s="257"/>
      <c r="B60" s="269"/>
      <c r="C60" s="270" t="e">
        <f>#REF!</f>
        <v>#REF!</v>
      </c>
      <c r="D60" s="270" t="e">
        <f>#REF!</f>
        <v>#REF!</v>
      </c>
      <c r="E60" s="261"/>
      <c r="F60" s="261"/>
      <c r="G60" s="265"/>
      <c r="H60" s="271"/>
      <c r="I60" s="263"/>
      <c r="J60" s="249"/>
      <c r="K60" s="250"/>
      <c r="L60" s="250"/>
    </row>
    <row r="61" spans="1:19" s="251" customFormat="1" ht="30.75" x14ac:dyDescent="0.25">
      <c r="A61" s="257"/>
      <c r="B61" s="284" t="s">
        <v>229</v>
      </c>
      <c r="C61" s="270"/>
      <c r="D61" s="315"/>
      <c r="E61" s="261"/>
      <c r="F61" s="261"/>
      <c r="G61" s="261"/>
      <c r="H61" s="278"/>
      <c r="I61" s="316"/>
      <c r="J61" s="249"/>
      <c r="K61" s="250"/>
      <c r="L61" s="250"/>
    </row>
    <row r="62" spans="1:19" s="251" customFormat="1" ht="15.75" x14ac:dyDescent="0.25">
      <c r="A62" s="257"/>
      <c r="B62" s="284" t="s">
        <v>194</v>
      </c>
      <c r="C62" s="270" t="e">
        <f>#REF!</f>
        <v>#REF!</v>
      </c>
      <c r="D62" s="315">
        <v>437.52</v>
      </c>
      <c r="E62" s="261"/>
      <c r="F62" s="261"/>
      <c r="G62" s="261">
        <f>D62</f>
        <v>437.52</v>
      </c>
      <c r="H62" s="278">
        <f>G62</f>
        <v>437.52</v>
      </c>
      <c r="I62" s="316">
        <f>H62</f>
        <v>437.52</v>
      </c>
      <c r="J62" s="249"/>
      <c r="K62" s="250"/>
      <c r="L62" s="250"/>
    </row>
    <row r="63" spans="1:19" s="251" customFormat="1" ht="15.75" x14ac:dyDescent="0.25">
      <c r="A63" s="257"/>
      <c r="B63" s="284" t="s">
        <v>195</v>
      </c>
      <c r="C63" s="270" t="e">
        <f>#REF!</f>
        <v>#REF!</v>
      </c>
      <c r="D63" s="315">
        <v>287.16000000000003</v>
      </c>
      <c r="E63" s="261"/>
      <c r="F63" s="261"/>
      <c r="G63" s="261">
        <f>D63</f>
        <v>287.16000000000003</v>
      </c>
      <c r="H63" s="278">
        <f>G63</f>
        <v>287.16000000000003</v>
      </c>
      <c r="I63" s="316">
        <f>H63</f>
        <v>287.16000000000003</v>
      </c>
      <c r="J63" s="249"/>
      <c r="K63" s="250"/>
      <c r="L63" s="250"/>
    </row>
    <row r="64" spans="1:19" s="251" customFormat="1" ht="49.9" customHeight="1" x14ac:dyDescent="0.25">
      <c r="A64" s="257"/>
      <c r="B64" s="317" t="s">
        <v>196</v>
      </c>
      <c r="C64" s="270"/>
      <c r="D64" s="315"/>
      <c r="E64" s="261"/>
      <c r="F64" s="261"/>
      <c r="G64" s="261"/>
      <c r="H64" s="278"/>
      <c r="I64" s="316"/>
      <c r="J64" s="249"/>
      <c r="K64" s="250"/>
      <c r="L64" s="250"/>
    </row>
    <row r="65" spans="1:18" s="251" customFormat="1" ht="15.75" x14ac:dyDescent="0.25">
      <c r="A65" s="272"/>
      <c r="B65" s="273" t="s">
        <v>119</v>
      </c>
      <c r="C65" s="275"/>
      <c r="D65" s="275"/>
      <c r="E65" s="275"/>
      <c r="F65" s="275"/>
      <c r="G65" s="276"/>
      <c r="H65" s="276">
        <f t="shared" ref="H65:R65" si="0">SUM(H62:H64)</f>
        <v>724.68000000000006</v>
      </c>
      <c r="I65" s="276">
        <f t="shared" si="0"/>
        <v>724.68000000000006</v>
      </c>
      <c r="J65" s="133">
        <f t="shared" si="0"/>
        <v>0</v>
      </c>
      <c r="K65" s="133">
        <f t="shared" si="0"/>
        <v>0</v>
      </c>
      <c r="L65" s="133">
        <f t="shared" si="0"/>
        <v>0</v>
      </c>
      <c r="M65" s="133">
        <f t="shared" si="0"/>
        <v>0</v>
      </c>
      <c r="N65" s="133">
        <f t="shared" si="0"/>
        <v>0</v>
      </c>
      <c r="O65" s="133">
        <f t="shared" si="0"/>
        <v>0</v>
      </c>
      <c r="P65" s="133">
        <f t="shared" si="0"/>
        <v>0</v>
      </c>
      <c r="Q65" s="133">
        <f t="shared" si="0"/>
        <v>0</v>
      </c>
      <c r="R65" s="133">
        <f t="shared" si="0"/>
        <v>0</v>
      </c>
    </row>
    <row r="66" spans="1:18" ht="15.75" x14ac:dyDescent="0.25">
      <c r="A66" s="257"/>
      <c r="B66" s="269"/>
      <c r="C66" s="270"/>
      <c r="D66" s="149"/>
      <c r="E66" s="281"/>
      <c r="F66" s="281"/>
      <c r="G66" s="282"/>
      <c r="H66" s="282"/>
      <c r="I66" s="283"/>
      <c r="J66" s="126"/>
      <c r="K66" s="128"/>
      <c r="L66" s="128"/>
    </row>
    <row r="67" spans="1:18" ht="47.25" hidden="1" x14ac:dyDescent="0.25">
      <c r="A67" s="257" t="e">
        <f>#REF!</f>
        <v>#REF!</v>
      </c>
      <c r="B67" s="269" t="e">
        <f>#REF!</f>
        <v>#REF!</v>
      </c>
      <c r="C67" s="270" t="e">
        <f>#REF!</f>
        <v>#REF!</v>
      </c>
      <c r="D67" s="313" t="s">
        <v>193</v>
      </c>
      <c r="E67" s="282"/>
      <c r="F67" s="282"/>
      <c r="G67" s="260" t="s">
        <v>137</v>
      </c>
      <c r="H67" s="262">
        <f>H79</f>
        <v>0</v>
      </c>
      <c r="I67" s="260">
        <f>I79</f>
        <v>0</v>
      </c>
      <c r="J67" s="126"/>
      <c r="K67" s="128"/>
      <c r="L67" s="128"/>
    </row>
    <row r="68" spans="1:18" s="251" customFormat="1" ht="30.75" hidden="1" x14ac:dyDescent="0.25">
      <c r="A68" s="257"/>
      <c r="B68" s="269" t="s">
        <v>230</v>
      </c>
      <c r="C68" s="270" t="s">
        <v>35</v>
      </c>
      <c r="D68" s="270" t="e">
        <f>#REF!</f>
        <v>#REF!</v>
      </c>
      <c r="E68" s="261"/>
      <c r="F68" s="261"/>
      <c r="G68" s="265"/>
      <c r="H68" s="271"/>
      <c r="I68" s="263"/>
      <c r="J68" s="249"/>
      <c r="K68" s="250"/>
      <c r="L68" s="250"/>
    </row>
    <row r="69" spans="1:18" s="251" customFormat="1" ht="15.75" hidden="1" x14ac:dyDescent="0.25">
      <c r="A69" s="257"/>
      <c r="B69" s="318" t="s">
        <v>203</v>
      </c>
      <c r="C69" s="270"/>
      <c r="D69" s="315"/>
      <c r="E69" s="261"/>
      <c r="F69" s="261"/>
      <c r="G69" s="261"/>
      <c r="H69" s="271"/>
      <c r="I69" s="316"/>
      <c r="J69" s="249"/>
      <c r="K69" s="250"/>
      <c r="L69" s="250"/>
    </row>
    <row r="70" spans="1:18" s="251" customFormat="1" ht="15.75" hidden="1" x14ac:dyDescent="0.25">
      <c r="A70" s="257"/>
      <c r="B70" s="318" t="s">
        <v>209</v>
      </c>
      <c r="C70" s="270" t="s">
        <v>35</v>
      </c>
      <c r="D70" s="315">
        <v>437.52</v>
      </c>
      <c r="E70" s="319"/>
      <c r="F70" s="319"/>
      <c r="G70" s="261">
        <f t="shared" ref="G70:G75" si="1">D70</f>
        <v>437.52</v>
      </c>
      <c r="H70" s="265">
        <f>G70</f>
        <v>437.52</v>
      </c>
      <c r="I70" s="316">
        <f>H70</f>
        <v>437.52</v>
      </c>
      <c r="J70" s="249"/>
      <c r="K70" s="250"/>
      <c r="L70" s="250"/>
    </row>
    <row r="71" spans="1:18" s="251" customFormat="1" ht="195" hidden="1" x14ac:dyDescent="0.25">
      <c r="A71" s="257"/>
      <c r="B71" s="320" t="s">
        <v>207</v>
      </c>
      <c r="C71" s="270"/>
      <c r="D71" s="315"/>
      <c r="E71" s="319"/>
      <c r="F71" s="319"/>
      <c r="G71" s="261">
        <f t="shared" si="1"/>
        <v>0</v>
      </c>
      <c r="H71" s="265">
        <f>G71</f>
        <v>0</v>
      </c>
      <c r="I71" s="316"/>
      <c r="J71" s="249"/>
      <c r="K71" s="250"/>
      <c r="L71" s="250"/>
    </row>
    <row r="72" spans="1:18" s="251" customFormat="1" ht="31.5" hidden="1" x14ac:dyDescent="0.25">
      <c r="A72" s="257"/>
      <c r="B72" s="318" t="s">
        <v>205</v>
      </c>
      <c r="C72" s="270" t="s">
        <v>35</v>
      </c>
      <c r="D72" s="315">
        <v>287.16000000000003</v>
      </c>
      <c r="E72" s="319"/>
      <c r="F72" s="319"/>
      <c r="G72" s="261">
        <f t="shared" si="1"/>
        <v>287.16000000000003</v>
      </c>
      <c r="H72" s="265">
        <f>G72</f>
        <v>287.16000000000003</v>
      </c>
      <c r="I72" s="316">
        <f>H72</f>
        <v>287.16000000000003</v>
      </c>
      <c r="J72" s="249"/>
      <c r="K72" s="250"/>
      <c r="L72" s="250"/>
    </row>
    <row r="73" spans="1:18" s="251" customFormat="1" ht="313.89999999999998" hidden="1" customHeight="1" x14ac:dyDescent="0.25">
      <c r="A73" s="257"/>
      <c r="B73" s="320" t="s">
        <v>269</v>
      </c>
      <c r="C73" s="270"/>
      <c r="D73" s="315"/>
      <c r="E73" s="319"/>
      <c r="F73" s="319"/>
      <c r="G73" s="261">
        <f t="shared" si="1"/>
        <v>0</v>
      </c>
      <c r="H73" s="265">
        <f>G73</f>
        <v>0</v>
      </c>
      <c r="I73" s="316"/>
      <c r="J73" s="249"/>
      <c r="K73" s="250"/>
      <c r="L73" s="250"/>
    </row>
    <row r="74" spans="1:18" s="251" customFormat="1" ht="60" hidden="1" customHeight="1" x14ac:dyDescent="0.25">
      <c r="A74" s="257"/>
      <c r="B74" s="321" t="s">
        <v>270</v>
      </c>
      <c r="C74" s="270"/>
      <c r="D74" s="315">
        <v>25.319999999999936</v>
      </c>
      <c r="E74" s="319"/>
      <c r="F74" s="319"/>
      <c r="G74" s="261">
        <f t="shared" si="1"/>
        <v>25.319999999999936</v>
      </c>
      <c r="H74" s="265">
        <f>G74</f>
        <v>25.319999999999936</v>
      </c>
      <c r="I74" s="316"/>
      <c r="J74" s="249"/>
      <c r="K74" s="250"/>
      <c r="L74" s="250"/>
    </row>
    <row r="75" spans="1:18" s="251" customFormat="1" ht="111.6" hidden="1" customHeight="1" x14ac:dyDescent="0.25">
      <c r="A75" s="257"/>
      <c r="B75" s="322" t="s">
        <v>204</v>
      </c>
      <c r="C75" s="270" t="s">
        <v>16</v>
      </c>
      <c r="D75" s="315"/>
      <c r="E75" s="319"/>
      <c r="F75" s="319"/>
      <c r="G75" s="261">
        <f t="shared" si="1"/>
        <v>0</v>
      </c>
      <c r="H75" s="265">
        <f>G75</f>
        <v>0</v>
      </c>
      <c r="I75" s="316"/>
      <c r="J75" s="249"/>
      <c r="K75" s="250"/>
      <c r="L75" s="250"/>
    </row>
    <row r="76" spans="1:18" s="251" customFormat="1" ht="15.75" hidden="1" x14ac:dyDescent="0.25">
      <c r="A76" s="257"/>
      <c r="B76" s="322" t="s">
        <v>206</v>
      </c>
      <c r="C76" s="270"/>
      <c r="D76" s="323">
        <f>SUM(D70:D75)</f>
        <v>750</v>
      </c>
      <c r="E76" s="319"/>
      <c r="F76" s="319"/>
      <c r="G76" s="278">
        <f>SUM(G70:G75)</f>
        <v>750</v>
      </c>
      <c r="H76" s="278">
        <f>SUM(H70:H75)</f>
        <v>750</v>
      </c>
      <c r="I76" s="316"/>
      <c r="J76" s="249"/>
      <c r="K76" s="250"/>
      <c r="L76" s="250"/>
    </row>
    <row r="77" spans="1:18" ht="105" hidden="1" x14ac:dyDescent="0.25">
      <c r="A77" s="257"/>
      <c r="B77" s="317" t="s">
        <v>208</v>
      </c>
      <c r="C77" s="270"/>
      <c r="D77" s="149"/>
      <c r="E77" s="281"/>
      <c r="F77" s="281"/>
      <c r="G77" s="282"/>
      <c r="H77" s="282"/>
      <c r="I77" s="283"/>
      <c r="J77" s="126"/>
      <c r="K77" s="128"/>
      <c r="L77" s="128"/>
    </row>
    <row r="78" spans="1:18" s="251" customFormat="1" ht="15.75" hidden="1" x14ac:dyDescent="0.25">
      <c r="A78" s="272"/>
      <c r="B78" s="273" t="s">
        <v>119</v>
      </c>
      <c r="C78" s="275"/>
      <c r="D78" s="275"/>
      <c r="E78" s="275"/>
      <c r="F78" s="275"/>
      <c r="G78" s="276"/>
      <c r="H78" s="276">
        <f>H76</f>
        <v>750</v>
      </c>
      <c r="I78" s="276">
        <f t="shared" ref="I78:R78" si="2">SUM(I68:I77)</f>
        <v>724.68000000000006</v>
      </c>
      <c r="J78" s="133">
        <f t="shared" si="2"/>
        <v>0</v>
      </c>
      <c r="K78" s="133">
        <f t="shared" si="2"/>
        <v>0</v>
      </c>
      <c r="L78" s="133">
        <f t="shared" si="2"/>
        <v>0</v>
      </c>
      <c r="M78" s="133">
        <f t="shared" si="2"/>
        <v>0</v>
      </c>
      <c r="N78" s="133">
        <f t="shared" si="2"/>
        <v>0</v>
      </c>
      <c r="O78" s="133">
        <f t="shared" si="2"/>
        <v>0</v>
      </c>
      <c r="P78" s="133">
        <f t="shared" si="2"/>
        <v>0</v>
      </c>
      <c r="Q78" s="133">
        <f t="shared" si="2"/>
        <v>0</v>
      </c>
      <c r="R78" s="133">
        <f t="shared" si="2"/>
        <v>0</v>
      </c>
    </row>
    <row r="79" spans="1:18" s="251" customFormat="1" ht="15.75" x14ac:dyDescent="0.25">
      <c r="A79" s="285"/>
      <c r="B79" s="286"/>
      <c r="C79" s="281"/>
      <c r="D79" s="281"/>
      <c r="E79" s="281"/>
      <c r="F79" s="281"/>
      <c r="G79" s="282"/>
      <c r="H79" s="282"/>
      <c r="I79" s="282"/>
      <c r="J79" s="249"/>
      <c r="K79" s="250"/>
      <c r="L79" s="250"/>
    </row>
    <row r="80" spans="1:18" ht="44.45" customHeight="1" x14ac:dyDescent="0.25">
      <c r="A80" s="257" t="e">
        <f>#REF!</f>
        <v>#REF!</v>
      </c>
      <c r="B80" s="269" t="e">
        <f>#REF!</f>
        <v>#REF!</v>
      </c>
      <c r="C80" s="270" t="e">
        <f>#REF!</f>
        <v>#REF!</v>
      </c>
      <c r="D80" s="260" t="s">
        <v>242</v>
      </c>
      <c r="E80" s="282"/>
      <c r="F80" s="282"/>
      <c r="G80" s="260" t="s">
        <v>137</v>
      </c>
      <c r="H80" s="262">
        <f>H88</f>
        <v>724.68000000000006</v>
      </c>
      <c r="I80" s="260">
        <f>I88</f>
        <v>724.68000000000006</v>
      </c>
      <c r="J80" s="126"/>
      <c r="K80" s="128"/>
      <c r="L80" s="128"/>
    </row>
    <row r="81" spans="1:12" s="251" customFormat="1" ht="15.75" x14ac:dyDescent="0.25">
      <c r="A81" s="257"/>
      <c r="B81" s="284"/>
      <c r="C81" s="270" t="s">
        <v>35</v>
      </c>
      <c r="D81" s="270" t="e">
        <f>#REF!</f>
        <v>#REF!</v>
      </c>
      <c r="E81" s="261"/>
      <c r="F81" s="261"/>
      <c r="G81" s="265"/>
      <c r="H81" s="271"/>
      <c r="I81" s="263"/>
      <c r="J81" s="249"/>
      <c r="K81" s="250"/>
      <c r="L81" s="250"/>
    </row>
    <row r="82" spans="1:12" s="251" customFormat="1" ht="30.75" x14ac:dyDescent="0.25">
      <c r="A82" s="257"/>
      <c r="B82" s="284" t="s">
        <v>231</v>
      </c>
      <c r="C82" s="270"/>
      <c r="D82" s="315"/>
      <c r="E82" s="261"/>
      <c r="F82" s="261"/>
      <c r="G82" s="261"/>
      <c r="H82" s="278"/>
      <c r="I82" s="316"/>
      <c r="J82" s="249"/>
      <c r="K82" s="250"/>
      <c r="L82" s="250"/>
    </row>
    <row r="83" spans="1:12" s="251" customFormat="1" ht="15.75" x14ac:dyDescent="0.25">
      <c r="A83" s="257"/>
      <c r="B83" s="284" t="s">
        <v>194</v>
      </c>
      <c r="C83" s="270" t="e">
        <f>#REF!</f>
        <v>#REF!</v>
      </c>
      <c r="D83" s="315">
        <v>437.52</v>
      </c>
      <c r="E83" s="261"/>
      <c r="F83" s="261"/>
      <c r="G83" s="261">
        <f>D83</f>
        <v>437.52</v>
      </c>
      <c r="H83" s="278">
        <f>G83</f>
        <v>437.52</v>
      </c>
      <c r="I83" s="316">
        <f>H83</f>
        <v>437.52</v>
      </c>
      <c r="J83" s="249"/>
      <c r="K83" s="250"/>
      <c r="L83" s="250"/>
    </row>
    <row r="84" spans="1:12" s="251" customFormat="1" ht="15.75" x14ac:dyDescent="0.25">
      <c r="A84" s="257"/>
      <c r="B84" s="284" t="s">
        <v>195</v>
      </c>
      <c r="C84" s="270" t="e">
        <f>#REF!</f>
        <v>#REF!</v>
      </c>
      <c r="D84" s="315">
        <v>287.16000000000003</v>
      </c>
      <c r="E84" s="261"/>
      <c r="F84" s="261"/>
      <c r="G84" s="261">
        <f>D84</f>
        <v>287.16000000000003</v>
      </c>
      <c r="H84" s="278">
        <f>G84</f>
        <v>287.16000000000003</v>
      </c>
      <c r="I84" s="316">
        <f>H84</f>
        <v>287.16000000000003</v>
      </c>
      <c r="J84" s="249"/>
      <c r="K84" s="250"/>
      <c r="L84" s="250"/>
    </row>
    <row r="85" spans="1:12" s="251" customFormat="1" ht="55.9" customHeight="1" x14ac:dyDescent="0.25">
      <c r="A85" s="324"/>
      <c r="B85" s="317" t="s">
        <v>196</v>
      </c>
      <c r="C85" s="325"/>
      <c r="D85" s="325"/>
      <c r="E85" s="319"/>
      <c r="F85" s="319"/>
      <c r="G85" s="319"/>
      <c r="H85" s="326"/>
      <c r="I85" s="327"/>
      <c r="J85" s="249"/>
      <c r="K85" s="250"/>
      <c r="L85" s="250"/>
    </row>
    <row r="86" spans="1:12" s="251" customFormat="1" ht="15.75" x14ac:dyDescent="0.25">
      <c r="A86" s="272"/>
      <c r="B86" s="273" t="s">
        <v>119</v>
      </c>
      <c r="C86" s="275"/>
      <c r="D86" s="275"/>
      <c r="E86" s="275"/>
      <c r="F86" s="275"/>
      <c r="G86" s="276"/>
      <c r="H86" s="276">
        <f>SUM(H83:H85)</f>
        <v>724.68000000000006</v>
      </c>
      <c r="I86" s="276">
        <f>SUM(I83:I85)</f>
        <v>724.68000000000006</v>
      </c>
      <c r="J86" s="249"/>
      <c r="K86" s="250"/>
      <c r="L86" s="250"/>
    </row>
    <row r="87" spans="1:12" s="251" customFormat="1" ht="15.75" x14ac:dyDescent="0.25">
      <c r="A87" s="285"/>
      <c r="B87" s="286"/>
      <c r="C87" s="281"/>
      <c r="D87" s="281"/>
      <c r="E87" s="281"/>
      <c r="F87" s="281"/>
      <c r="G87" s="282"/>
      <c r="H87" s="282"/>
      <c r="I87" s="282"/>
      <c r="J87" s="249"/>
      <c r="K87" s="250"/>
      <c r="L87" s="250"/>
    </row>
    <row r="88" spans="1:12" ht="44.45" customHeight="1" x14ac:dyDescent="0.25">
      <c r="A88" s="257" t="e">
        <f>#REF!</f>
        <v>#REF!</v>
      </c>
      <c r="B88" s="269" t="e">
        <f>#REF!</f>
        <v>#REF!</v>
      </c>
      <c r="C88" s="270" t="e">
        <f>#REF!</f>
        <v>#REF!</v>
      </c>
      <c r="D88" s="260" t="s">
        <v>242</v>
      </c>
      <c r="E88" s="282"/>
      <c r="F88" s="282"/>
      <c r="G88" s="260" t="s">
        <v>137</v>
      </c>
      <c r="H88" s="262">
        <f>H96</f>
        <v>724.68000000000006</v>
      </c>
      <c r="I88" s="260">
        <f>I96</f>
        <v>724.68000000000006</v>
      </c>
      <c r="J88" s="126"/>
      <c r="K88" s="128"/>
      <c r="L88" s="128"/>
    </row>
    <row r="89" spans="1:12" s="251" customFormat="1" ht="15.75" x14ac:dyDescent="0.25">
      <c r="A89" s="257"/>
      <c r="B89" s="284"/>
      <c r="C89" s="270" t="s">
        <v>35</v>
      </c>
      <c r="D89" s="270" t="e">
        <f>#REF!</f>
        <v>#REF!</v>
      </c>
      <c r="E89" s="261"/>
      <c r="F89" s="261"/>
      <c r="G89" s="265"/>
      <c r="H89" s="271"/>
      <c r="I89" s="263"/>
      <c r="J89" s="249"/>
      <c r="K89" s="250"/>
      <c r="L89" s="250"/>
    </row>
    <row r="90" spans="1:12" s="251" customFormat="1" ht="30.75" x14ac:dyDescent="0.25">
      <c r="A90" s="257"/>
      <c r="B90" s="284" t="s">
        <v>232</v>
      </c>
      <c r="C90" s="270"/>
      <c r="D90" s="315"/>
      <c r="E90" s="261"/>
      <c r="F90" s="261"/>
      <c r="G90" s="261"/>
      <c r="H90" s="278"/>
      <c r="I90" s="316"/>
      <c r="J90" s="249"/>
      <c r="K90" s="250"/>
      <c r="L90" s="250"/>
    </row>
    <row r="91" spans="1:12" s="251" customFormat="1" ht="16.149999999999999" customHeight="1" x14ac:dyDescent="0.25">
      <c r="A91" s="257"/>
      <c r="B91" s="284" t="s">
        <v>194</v>
      </c>
      <c r="C91" s="270" t="s">
        <v>35</v>
      </c>
      <c r="D91" s="315">
        <v>437.52</v>
      </c>
      <c r="E91" s="261"/>
      <c r="F91" s="261"/>
      <c r="G91" s="261">
        <f>D91</f>
        <v>437.52</v>
      </c>
      <c r="H91" s="278">
        <f>G91</f>
        <v>437.52</v>
      </c>
      <c r="I91" s="316">
        <f>H91</f>
        <v>437.52</v>
      </c>
      <c r="J91" s="249"/>
      <c r="K91" s="250"/>
      <c r="L91" s="250"/>
    </row>
    <row r="92" spans="1:12" s="251" customFormat="1" ht="15.75" x14ac:dyDescent="0.25">
      <c r="A92" s="257"/>
      <c r="B92" s="284" t="s">
        <v>195</v>
      </c>
      <c r="C92" s="270" t="s">
        <v>35</v>
      </c>
      <c r="D92" s="315">
        <v>287.16000000000003</v>
      </c>
      <c r="E92" s="261"/>
      <c r="F92" s="261"/>
      <c r="G92" s="261">
        <f>D92</f>
        <v>287.16000000000003</v>
      </c>
      <c r="H92" s="278">
        <f>G92</f>
        <v>287.16000000000003</v>
      </c>
      <c r="I92" s="316">
        <f>H92</f>
        <v>287.16000000000003</v>
      </c>
      <c r="J92" s="249"/>
      <c r="K92" s="250"/>
      <c r="L92" s="250"/>
    </row>
    <row r="93" spans="1:12" s="251" customFormat="1" ht="58.15" customHeight="1" x14ac:dyDescent="0.25">
      <c r="A93" s="324"/>
      <c r="B93" s="317" t="s">
        <v>196</v>
      </c>
      <c r="C93" s="325"/>
      <c r="D93" s="325"/>
      <c r="E93" s="319"/>
      <c r="F93" s="319"/>
      <c r="G93" s="319"/>
      <c r="H93" s="326"/>
      <c r="I93" s="327"/>
      <c r="J93" s="249"/>
      <c r="K93" s="250"/>
      <c r="L93" s="250"/>
    </row>
    <row r="94" spans="1:12" s="251" customFormat="1" ht="15.75" x14ac:dyDescent="0.25">
      <c r="A94" s="272"/>
      <c r="B94" s="273" t="s">
        <v>119</v>
      </c>
      <c r="C94" s="275"/>
      <c r="D94" s="275"/>
      <c r="E94" s="275"/>
      <c r="F94" s="275"/>
      <c r="G94" s="276"/>
      <c r="H94" s="276">
        <f>SUM(H91:H93)</f>
        <v>724.68000000000006</v>
      </c>
      <c r="I94" s="276">
        <f>SUM(I91:I93)</f>
        <v>724.68000000000006</v>
      </c>
      <c r="J94" s="249"/>
      <c r="K94" s="250"/>
      <c r="L94" s="250"/>
    </row>
    <row r="95" spans="1:12" ht="15.75" x14ac:dyDescent="0.25">
      <c r="A95" s="257"/>
      <c r="B95" s="269"/>
      <c r="C95" s="270"/>
      <c r="D95" s="149"/>
      <c r="E95" s="281"/>
      <c r="F95" s="281"/>
      <c r="G95" s="282"/>
      <c r="H95" s="282"/>
      <c r="I95" s="283"/>
      <c r="J95" s="126"/>
      <c r="K95" s="128"/>
      <c r="L95" s="128"/>
    </row>
    <row r="96" spans="1:12" ht="47.25" x14ac:dyDescent="0.25">
      <c r="A96" s="257" t="e">
        <f>#REF!</f>
        <v>#REF!</v>
      </c>
      <c r="B96" s="269" t="e">
        <f>#REF!</f>
        <v>#REF!</v>
      </c>
      <c r="C96" s="270" t="e">
        <f>#REF!</f>
        <v>#REF!</v>
      </c>
      <c r="D96" s="260" t="s">
        <v>242</v>
      </c>
      <c r="E96" s="282"/>
      <c r="F96" s="282"/>
      <c r="G96" s="260" t="s">
        <v>137</v>
      </c>
      <c r="H96" s="262">
        <f>H104</f>
        <v>724.68000000000006</v>
      </c>
      <c r="I96" s="260">
        <f>I104</f>
        <v>724.68000000000006</v>
      </c>
      <c r="J96" s="126"/>
      <c r="K96" s="128"/>
      <c r="L96" s="128"/>
    </row>
    <row r="97" spans="1:12" s="251" customFormat="1" ht="15.75" x14ac:dyDescent="0.25">
      <c r="A97" s="257"/>
      <c r="B97" s="284"/>
      <c r="C97" s="270" t="s">
        <v>35</v>
      </c>
      <c r="D97" s="270" t="e">
        <f>#REF!</f>
        <v>#REF!</v>
      </c>
      <c r="E97" s="261"/>
      <c r="F97" s="261"/>
      <c r="G97" s="265"/>
      <c r="H97" s="271"/>
      <c r="I97" s="263"/>
      <c r="J97" s="249"/>
      <c r="K97" s="250"/>
      <c r="L97" s="250"/>
    </row>
    <row r="98" spans="1:12" s="251" customFormat="1" ht="30.75" x14ac:dyDescent="0.25">
      <c r="A98" s="257"/>
      <c r="B98" s="284" t="s">
        <v>266</v>
      </c>
      <c r="C98" s="270"/>
      <c r="D98" s="315"/>
      <c r="E98" s="261"/>
      <c r="F98" s="261"/>
      <c r="G98" s="261"/>
      <c r="H98" s="278"/>
      <c r="I98" s="316"/>
      <c r="J98" s="249"/>
      <c r="K98" s="250"/>
      <c r="L98" s="250"/>
    </row>
    <row r="99" spans="1:12" s="251" customFormat="1" ht="15.75" x14ac:dyDescent="0.25">
      <c r="A99" s="257"/>
      <c r="B99" s="284" t="s">
        <v>194</v>
      </c>
      <c r="C99" s="270" t="s">
        <v>35</v>
      </c>
      <c r="D99" s="315">
        <v>437.52</v>
      </c>
      <c r="E99" s="261"/>
      <c r="F99" s="261"/>
      <c r="G99" s="261">
        <f>D99</f>
        <v>437.52</v>
      </c>
      <c r="H99" s="278">
        <f>G99</f>
        <v>437.52</v>
      </c>
      <c r="I99" s="316">
        <f>H99</f>
        <v>437.52</v>
      </c>
      <c r="J99" s="249"/>
      <c r="K99" s="250"/>
      <c r="L99" s="250"/>
    </row>
    <row r="100" spans="1:12" s="251" customFormat="1" ht="15.75" x14ac:dyDescent="0.25">
      <c r="A100" s="257"/>
      <c r="B100" s="284" t="s">
        <v>195</v>
      </c>
      <c r="C100" s="270" t="s">
        <v>35</v>
      </c>
      <c r="D100" s="315">
        <v>287.16000000000003</v>
      </c>
      <c r="E100" s="261"/>
      <c r="F100" s="261"/>
      <c r="G100" s="261">
        <f>D100</f>
        <v>287.16000000000003</v>
      </c>
      <c r="H100" s="278">
        <f>G100</f>
        <v>287.16000000000003</v>
      </c>
      <c r="I100" s="316">
        <f>H100</f>
        <v>287.16000000000003</v>
      </c>
      <c r="J100" s="249"/>
      <c r="K100" s="250"/>
      <c r="L100" s="250"/>
    </row>
    <row r="101" spans="1:12" s="251" customFormat="1" ht="60" x14ac:dyDescent="0.25">
      <c r="A101" s="324"/>
      <c r="B101" s="317" t="s">
        <v>196</v>
      </c>
      <c r="C101" s="325"/>
      <c r="D101" s="325"/>
      <c r="E101" s="319"/>
      <c r="F101" s="319"/>
      <c r="G101" s="319"/>
      <c r="H101" s="326"/>
      <c r="I101" s="327"/>
      <c r="J101" s="249"/>
      <c r="K101" s="250"/>
      <c r="L101" s="250"/>
    </row>
    <row r="102" spans="1:12" s="251" customFormat="1" ht="15.75" x14ac:dyDescent="0.25">
      <c r="A102" s="272"/>
      <c r="B102" s="273" t="s">
        <v>119</v>
      </c>
      <c r="C102" s="275"/>
      <c r="D102" s="275"/>
      <c r="E102" s="275"/>
      <c r="F102" s="275"/>
      <c r="G102" s="276"/>
      <c r="H102" s="276">
        <f>SUM(H99:H101)</f>
        <v>724.68000000000006</v>
      </c>
      <c r="I102" s="276">
        <f>SUM(I99:I101)</f>
        <v>724.68000000000006</v>
      </c>
      <c r="J102" s="249"/>
      <c r="K102" s="250"/>
      <c r="L102" s="250"/>
    </row>
    <row r="103" spans="1:12" ht="15.75" x14ac:dyDescent="0.25">
      <c r="A103" s="257"/>
      <c r="B103" s="269"/>
      <c r="C103" s="270"/>
      <c r="D103" s="149"/>
      <c r="E103" s="281"/>
      <c r="F103" s="281"/>
      <c r="G103" s="282"/>
      <c r="H103" s="282"/>
      <c r="I103" s="283"/>
      <c r="J103" s="126"/>
      <c r="K103" s="128"/>
      <c r="L103" s="128"/>
    </row>
    <row r="104" spans="1:12" ht="47.25" x14ac:dyDescent="0.25">
      <c r="A104" s="257" t="e">
        <f>#REF!</f>
        <v>#REF!</v>
      </c>
      <c r="B104" s="269" t="e">
        <f>#REF!</f>
        <v>#REF!</v>
      </c>
      <c r="C104" s="270" t="e">
        <f>#REF!</f>
        <v>#REF!</v>
      </c>
      <c r="D104" s="260" t="s">
        <v>242</v>
      </c>
      <c r="E104" s="282"/>
      <c r="F104" s="282"/>
      <c r="G104" s="260" t="s">
        <v>137</v>
      </c>
      <c r="H104" s="262">
        <f>H111</f>
        <v>724.68000000000006</v>
      </c>
      <c r="I104" s="260">
        <f>I111</f>
        <v>724.68000000000006</v>
      </c>
      <c r="J104" s="126"/>
      <c r="K104" s="128"/>
      <c r="L104" s="128"/>
    </row>
    <row r="105" spans="1:12" s="251" customFormat="1" ht="30.75" x14ac:dyDescent="0.25">
      <c r="A105" s="257"/>
      <c r="B105" s="284" t="s">
        <v>233</v>
      </c>
      <c r="C105" s="270" t="s">
        <v>35</v>
      </c>
      <c r="D105" s="270" t="e">
        <f>#REF!</f>
        <v>#REF!</v>
      </c>
      <c r="E105" s="261"/>
      <c r="F105" s="261"/>
      <c r="G105" s="265"/>
      <c r="H105" s="271"/>
      <c r="I105" s="263"/>
      <c r="J105" s="249"/>
      <c r="K105" s="250"/>
      <c r="L105" s="250"/>
    </row>
    <row r="106" spans="1:12" s="251" customFormat="1" ht="15.75" x14ac:dyDescent="0.25">
      <c r="A106" s="257"/>
      <c r="B106" s="284" t="s">
        <v>194</v>
      </c>
      <c r="C106" s="270" t="s">
        <v>35</v>
      </c>
      <c r="D106" s="315">
        <v>437.52</v>
      </c>
      <c r="E106" s="261"/>
      <c r="F106" s="261"/>
      <c r="G106" s="261">
        <f>D106</f>
        <v>437.52</v>
      </c>
      <c r="H106" s="278">
        <f>G106</f>
        <v>437.52</v>
      </c>
      <c r="I106" s="316">
        <f>H106</f>
        <v>437.52</v>
      </c>
      <c r="J106" s="249"/>
      <c r="K106" s="250"/>
      <c r="L106" s="250"/>
    </row>
    <row r="107" spans="1:12" s="251" customFormat="1" ht="15.75" x14ac:dyDescent="0.25">
      <c r="A107" s="257"/>
      <c r="B107" s="284" t="s">
        <v>195</v>
      </c>
      <c r="C107" s="270" t="s">
        <v>35</v>
      </c>
      <c r="D107" s="315">
        <v>287.16000000000003</v>
      </c>
      <c r="E107" s="261"/>
      <c r="F107" s="261"/>
      <c r="G107" s="261">
        <f>D107</f>
        <v>287.16000000000003</v>
      </c>
      <c r="H107" s="278">
        <f>G107</f>
        <v>287.16000000000003</v>
      </c>
      <c r="I107" s="316">
        <f>H107</f>
        <v>287.16000000000003</v>
      </c>
      <c r="J107" s="249"/>
      <c r="K107" s="250"/>
      <c r="L107" s="250"/>
    </row>
    <row r="108" spans="1:12" s="251" customFormat="1" ht="53.45" customHeight="1" x14ac:dyDescent="0.25">
      <c r="A108" s="324"/>
      <c r="B108" s="317" t="s">
        <v>215</v>
      </c>
      <c r="C108" s="325"/>
      <c r="D108" s="325"/>
      <c r="E108" s="319"/>
      <c r="F108" s="319"/>
      <c r="G108" s="319"/>
      <c r="H108" s="326"/>
      <c r="I108" s="327"/>
      <c r="J108" s="249"/>
      <c r="K108" s="250"/>
      <c r="L108" s="250"/>
    </row>
    <row r="109" spans="1:12" s="251" customFormat="1" ht="15.75" x14ac:dyDescent="0.25">
      <c r="A109" s="272"/>
      <c r="B109" s="273" t="s">
        <v>119</v>
      </c>
      <c r="C109" s="275"/>
      <c r="D109" s="275"/>
      <c r="E109" s="275"/>
      <c r="F109" s="275"/>
      <c r="G109" s="276"/>
      <c r="H109" s="276">
        <f>SUM(H106:H108)</f>
        <v>724.68000000000006</v>
      </c>
      <c r="I109" s="276">
        <f>SUM(I106:I108)</f>
        <v>724.68000000000006</v>
      </c>
      <c r="J109" s="249"/>
      <c r="K109" s="250"/>
      <c r="L109" s="250"/>
    </row>
    <row r="110" spans="1:12" ht="15.75" x14ac:dyDescent="0.25">
      <c r="A110" s="257"/>
      <c r="B110" s="269"/>
      <c r="C110" s="270"/>
      <c r="D110" s="149"/>
      <c r="E110" s="281"/>
      <c r="F110" s="281"/>
      <c r="G110" s="282"/>
      <c r="H110" s="282"/>
      <c r="I110" s="283"/>
      <c r="J110" s="126"/>
      <c r="K110" s="128"/>
      <c r="L110" s="128"/>
    </row>
    <row r="111" spans="1:12" ht="47.25" x14ac:dyDescent="0.25">
      <c r="A111" s="257" t="e">
        <f>#REF!</f>
        <v>#REF!</v>
      </c>
      <c r="B111" s="269" t="e">
        <f>#REF!</f>
        <v>#REF!</v>
      </c>
      <c r="C111" s="270" t="e">
        <f>#REF!</f>
        <v>#REF!</v>
      </c>
      <c r="D111" s="260" t="s">
        <v>242</v>
      </c>
      <c r="E111" s="282"/>
      <c r="F111" s="282"/>
      <c r="G111" s="260" t="s">
        <v>137</v>
      </c>
      <c r="H111" s="262">
        <f>H117</f>
        <v>724.68000000000006</v>
      </c>
      <c r="I111" s="260">
        <f>I117</f>
        <v>724.68000000000006</v>
      </c>
      <c r="J111" s="126"/>
      <c r="K111" s="128"/>
      <c r="L111" s="128"/>
    </row>
    <row r="112" spans="1:12" s="251" customFormat="1" ht="15.75" x14ac:dyDescent="0.25">
      <c r="A112" s="257"/>
      <c r="B112" s="284"/>
      <c r="C112" s="270" t="s">
        <v>35</v>
      </c>
      <c r="D112" s="270" t="e">
        <f>#REF!</f>
        <v>#REF!</v>
      </c>
      <c r="E112" s="261"/>
      <c r="F112" s="261"/>
      <c r="G112" s="265"/>
      <c r="H112" s="271"/>
      <c r="I112" s="263"/>
      <c r="J112" s="249"/>
      <c r="K112" s="250"/>
      <c r="L112" s="250"/>
    </row>
    <row r="113" spans="1:20" s="251" customFormat="1" ht="30.75" x14ac:dyDescent="0.25">
      <c r="A113" s="257"/>
      <c r="B113" s="284" t="s">
        <v>234</v>
      </c>
      <c r="C113" s="270"/>
      <c r="D113" s="315"/>
      <c r="E113" s="261"/>
      <c r="F113" s="261"/>
      <c r="G113" s="261"/>
      <c r="H113" s="278"/>
      <c r="I113" s="316"/>
      <c r="J113" s="249"/>
      <c r="K113" s="250"/>
      <c r="L113" s="250"/>
    </row>
    <row r="114" spans="1:20" s="251" customFormat="1" ht="15.75" x14ac:dyDescent="0.25">
      <c r="A114" s="257"/>
      <c r="B114" s="284" t="s">
        <v>194</v>
      </c>
      <c r="C114" s="270" t="s">
        <v>35</v>
      </c>
      <c r="D114" s="315">
        <v>437.52</v>
      </c>
      <c r="E114" s="261"/>
      <c r="F114" s="261"/>
      <c r="G114" s="261">
        <f>D114</f>
        <v>437.52</v>
      </c>
      <c r="H114" s="278">
        <f>G114</f>
        <v>437.52</v>
      </c>
      <c r="I114" s="316">
        <f>H114</f>
        <v>437.52</v>
      </c>
      <c r="J114" s="249"/>
      <c r="K114" s="250"/>
      <c r="L114" s="250"/>
    </row>
    <row r="115" spans="1:20" s="251" customFormat="1" ht="15.75" x14ac:dyDescent="0.25">
      <c r="A115" s="257"/>
      <c r="B115" s="284" t="s">
        <v>195</v>
      </c>
      <c r="C115" s="270" t="s">
        <v>35</v>
      </c>
      <c r="D115" s="315">
        <v>287.16000000000003</v>
      </c>
      <c r="E115" s="261"/>
      <c r="F115" s="261"/>
      <c r="G115" s="261">
        <f>D115</f>
        <v>287.16000000000003</v>
      </c>
      <c r="H115" s="278">
        <f>G115</f>
        <v>287.16000000000003</v>
      </c>
      <c r="I115" s="316">
        <f>H115</f>
        <v>287.16000000000003</v>
      </c>
      <c r="J115" s="249"/>
      <c r="K115" s="250"/>
      <c r="L115" s="250"/>
    </row>
    <row r="116" spans="1:20" s="251" customFormat="1" ht="60" x14ac:dyDescent="0.25">
      <c r="A116" s="324"/>
      <c r="B116" s="317" t="s">
        <v>215</v>
      </c>
      <c r="C116" s="325"/>
      <c r="D116" s="325"/>
      <c r="E116" s="319"/>
      <c r="F116" s="319"/>
      <c r="G116" s="319"/>
      <c r="H116" s="326"/>
      <c r="I116" s="327"/>
      <c r="J116" s="249"/>
      <c r="K116" s="250"/>
      <c r="L116" s="250"/>
    </row>
    <row r="117" spans="1:20" s="251" customFormat="1" ht="15.75" x14ac:dyDescent="0.25">
      <c r="A117" s="272"/>
      <c r="B117" s="273" t="s">
        <v>119</v>
      </c>
      <c r="C117" s="275"/>
      <c r="D117" s="275"/>
      <c r="E117" s="275"/>
      <c r="F117" s="275"/>
      <c r="G117" s="276"/>
      <c r="H117" s="276">
        <f>SUM(H114:H116)</f>
        <v>724.68000000000006</v>
      </c>
      <c r="I117" s="276">
        <f>SUM(I114:I116)</f>
        <v>724.68000000000006</v>
      </c>
      <c r="J117" s="249"/>
      <c r="K117" s="250"/>
      <c r="L117" s="250"/>
    </row>
    <row r="118" spans="1:20" ht="15.75" x14ac:dyDescent="0.25">
      <c r="A118" s="257"/>
      <c r="B118" s="269"/>
      <c r="C118" s="270"/>
      <c r="D118" s="149"/>
      <c r="E118" s="281"/>
      <c r="F118" s="281"/>
      <c r="G118" s="282"/>
      <c r="H118" s="282"/>
      <c r="I118" s="283"/>
      <c r="J118" s="126"/>
      <c r="K118" s="128"/>
      <c r="L118" s="128"/>
    </row>
    <row r="119" spans="1:20" ht="47.25" x14ac:dyDescent="0.25">
      <c r="A119" s="257" t="e">
        <f>#REF!</f>
        <v>#REF!</v>
      </c>
      <c r="B119" s="293" t="e">
        <f>#REF!</f>
        <v>#REF!</v>
      </c>
      <c r="C119" s="270" t="e">
        <f>#REF!</f>
        <v>#REF!</v>
      </c>
      <c r="D119" s="260" t="s">
        <v>242</v>
      </c>
      <c r="E119" s="598" t="s">
        <v>210</v>
      </c>
      <c r="F119" s="599"/>
      <c r="G119" s="260" t="s">
        <v>137</v>
      </c>
      <c r="H119" s="262">
        <f>H126</f>
        <v>262.512</v>
      </c>
      <c r="I119" s="260">
        <f>I126</f>
        <v>262.512</v>
      </c>
      <c r="J119" s="126"/>
      <c r="K119" s="128"/>
      <c r="L119" s="128"/>
    </row>
    <row r="120" spans="1:20" ht="76.900000000000006" customHeight="1" x14ac:dyDescent="0.25">
      <c r="A120" s="257"/>
      <c r="B120" s="284"/>
      <c r="C120" s="270"/>
      <c r="D120" s="313"/>
      <c r="E120" s="313" t="s">
        <v>211</v>
      </c>
      <c r="F120" s="313" t="s">
        <v>243</v>
      </c>
      <c r="G120" s="260"/>
      <c r="H120" s="260"/>
      <c r="I120" s="260"/>
      <c r="J120" s="126"/>
      <c r="K120" s="128"/>
      <c r="L120" s="128"/>
    </row>
    <row r="121" spans="1:20" s="251" customFormat="1" ht="19.149999999999999" customHeight="1" x14ac:dyDescent="0.25">
      <c r="A121" s="257"/>
      <c r="B121" s="328" t="s">
        <v>212</v>
      </c>
      <c r="C121" s="270" t="s">
        <v>35</v>
      </c>
      <c r="D121" s="270" t="e">
        <f>#REF!</f>
        <v>#REF!</v>
      </c>
      <c r="E121" s="261"/>
      <c r="F121" s="261"/>
      <c r="G121" s="265"/>
      <c r="H121" s="271"/>
      <c r="I121" s="263"/>
      <c r="J121" s="249"/>
      <c r="K121" s="250"/>
      <c r="L121" s="250"/>
    </row>
    <row r="122" spans="1:20" s="251" customFormat="1" ht="35.450000000000003" customHeight="1" x14ac:dyDescent="0.25">
      <c r="A122" s="257"/>
      <c r="B122" s="284" t="s">
        <v>235</v>
      </c>
      <c r="C122" s="270"/>
      <c r="D122" s="315"/>
      <c r="E122" s="261"/>
      <c r="F122" s="261"/>
      <c r="G122" s="261"/>
      <c r="H122" s="278"/>
      <c r="I122" s="316"/>
      <c r="J122" s="249"/>
      <c r="K122" s="250"/>
      <c r="L122" s="250"/>
    </row>
    <row r="123" spans="1:20" s="251" customFormat="1" ht="25.15" customHeight="1" x14ac:dyDescent="0.25">
      <c r="A123" s="257"/>
      <c r="B123" s="284" t="s">
        <v>213</v>
      </c>
      <c r="C123" s="270"/>
      <c r="D123" s="315">
        <v>437.52</v>
      </c>
      <c r="E123" s="329">
        <v>0.6</v>
      </c>
      <c r="F123" s="330">
        <v>0</v>
      </c>
      <c r="G123" s="261"/>
      <c r="H123" s="278"/>
      <c r="I123" s="316"/>
      <c r="J123" s="249"/>
      <c r="K123" s="250"/>
      <c r="L123" s="250"/>
    </row>
    <row r="124" spans="1:20" s="251" customFormat="1" ht="61.15" customHeight="1" x14ac:dyDescent="0.25">
      <c r="A124" s="257"/>
      <c r="B124" s="284" t="s">
        <v>267</v>
      </c>
      <c r="C124" s="270" t="s">
        <v>35</v>
      </c>
      <c r="D124" s="331"/>
      <c r="E124" s="332">
        <f>D123*E123</f>
        <v>262.512</v>
      </c>
      <c r="F124" s="315">
        <v>0</v>
      </c>
      <c r="G124" s="261">
        <f>SUM(E124:F124)</f>
        <v>262.512</v>
      </c>
      <c r="H124" s="278">
        <f>G124</f>
        <v>262.512</v>
      </c>
      <c r="I124" s="316">
        <f>H124</f>
        <v>262.512</v>
      </c>
      <c r="J124" s="249"/>
      <c r="K124" s="250"/>
      <c r="L124" s="250"/>
      <c r="T124" s="375" t="s">
        <v>262</v>
      </c>
    </row>
    <row r="125" spans="1:20" s="251" customFormat="1" ht="189.6" customHeight="1" x14ac:dyDescent="0.25">
      <c r="A125" s="324"/>
      <c r="B125" s="333" t="s">
        <v>268</v>
      </c>
      <c r="C125" s="325"/>
      <c r="D125" s="325"/>
      <c r="E125" s="319"/>
      <c r="F125" s="319"/>
      <c r="G125" s="319"/>
      <c r="H125" s="326"/>
      <c r="I125" s="327"/>
      <c r="J125" s="249"/>
      <c r="K125" s="250"/>
      <c r="L125" s="250"/>
    </row>
    <row r="126" spans="1:20" s="251" customFormat="1" ht="15.75" x14ac:dyDescent="0.25">
      <c r="A126" s="272"/>
      <c r="B126" s="273" t="s">
        <v>119</v>
      </c>
      <c r="C126" s="275"/>
      <c r="D126" s="275"/>
      <c r="E126" s="275"/>
      <c r="F126" s="275"/>
      <c r="G126" s="276"/>
      <c r="H126" s="276">
        <f>SUM(H124:H125)</f>
        <v>262.512</v>
      </c>
      <c r="I126" s="276">
        <f>SUM(I124:I125)</f>
        <v>262.512</v>
      </c>
      <c r="J126" s="249"/>
      <c r="K126" s="250"/>
      <c r="L126" s="250"/>
    </row>
    <row r="127" spans="1:20" ht="15.75" x14ac:dyDescent="0.25">
      <c r="A127" s="257"/>
      <c r="B127" s="269"/>
      <c r="C127" s="270"/>
      <c r="D127" s="252"/>
      <c r="E127" s="281"/>
      <c r="F127" s="281"/>
      <c r="G127" s="282"/>
      <c r="H127" s="282"/>
      <c r="I127" s="283"/>
      <c r="J127" s="126"/>
      <c r="K127" s="128"/>
      <c r="L127" s="128"/>
    </row>
    <row r="128" spans="1:20" ht="47.25" hidden="1" x14ac:dyDescent="0.25">
      <c r="A128" s="257" t="e">
        <f>#REF!</f>
        <v>#REF!</v>
      </c>
      <c r="B128" s="293" t="e">
        <f>#REF!</f>
        <v>#REF!</v>
      </c>
      <c r="C128" s="270"/>
      <c r="D128" s="313" t="s">
        <v>193</v>
      </c>
      <c r="E128" s="282"/>
      <c r="F128" s="282"/>
      <c r="G128" s="260" t="s">
        <v>137</v>
      </c>
      <c r="H128" s="334">
        <f>H143</f>
        <v>0</v>
      </c>
      <c r="I128" s="260">
        <f>I143</f>
        <v>0</v>
      </c>
      <c r="J128" s="126"/>
      <c r="K128" s="128"/>
      <c r="L128" s="128"/>
    </row>
    <row r="129" spans="1:12" ht="30.75" hidden="1" x14ac:dyDescent="0.25">
      <c r="A129" s="257"/>
      <c r="B129" s="284" t="s">
        <v>236</v>
      </c>
      <c r="C129" s="270"/>
      <c r="D129" s="315" t="e">
        <f>#REF!</f>
        <v>#REF!</v>
      </c>
      <c r="E129" s="281"/>
      <c r="F129" s="281"/>
      <c r="G129" s="282"/>
      <c r="H129" s="282"/>
      <c r="I129" s="283"/>
      <c r="J129" s="126"/>
      <c r="K129" s="128"/>
      <c r="L129" s="128"/>
    </row>
    <row r="130" spans="1:12" ht="15.75" hidden="1" x14ac:dyDescent="0.25">
      <c r="A130" s="257"/>
      <c r="B130" s="284"/>
      <c r="C130" s="270"/>
      <c r="D130" s="335"/>
      <c r="E130" s="281"/>
      <c r="F130" s="281"/>
      <c r="G130" s="282"/>
      <c r="H130" s="282"/>
      <c r="I130" s="283"/>
      <c r="J130" s="126"/>
      <c r="K130" s="128"/>
      <c r="L130" s="128"/>
    </row>
    <row r="131" spans="1:12" ht="45" hidden="1" x14ac:dyDescent="0.25">
      <c r="A131" s="257"/>
      <c r="B131" s="284"/>
      <c r="C131" s="270"/>
      <c r="D131" s="335" t="s">
        <v>222</v>
      </c>
      <c r="E131" s="336" t="s">
        <v>221</v>
      </c>
      <c r="F131" s="336" t="s">
        <v>220</v>
      </c>
      <c r="G131" s="282"/>
      <c r="H131" s="282"/>
      <c r="I131" s="283"/>
      <c r="J131" s="126"/>
      <c r="K131" s="128"/>
      <c r="L131" s="128"/>
    </row>
    <row r="132" spans="1:12" s="251" customFormat="1" ht="15.75" hidden="1" x14ac:dyDescent="0.25">
      <c r="A132" s="257"/>
      <c r="B132" s="318" t="s">
        <v>216</v>
      </c>
      <c r="C132" s="270"/>
      <c r="D132" s="315">
        <v>589.24</v>
      </c>
      <c r="E132" s="261"/>
      <c r="F132" s="337"/>
      <c r="G132" s="261"/>
      <c r="H132" s="278">
        <f>G132</f>
        <v>0</v>
      </c>
      <c r="I132" s="316">
        <f>H132</f>
        <v>0</v>
      </c>
      <c r="J132" s="249"/>
      <c r="K132" s="250"/>
      <c r="L132" s="250"/>
    </row>
    <row r="133" spans="1:12" s="251" customFormat="1" ht="15.75" hidden="1" x14ac:dyDescent="0.25">
      <c r="A133" s="257"/>
      <c r="B133" s="318" t="s">
        <v>217</v>
      </c>
      <c r="C133" s="270"/>
      <c r="D133" s="315">
        <f>(E133*F133)+(E134*F134)+(E135*F135)</f>
        <v>109.72905</v>
      </c>
      <c r="E133" s="338">
        <f>(15.47+5.64+2.98)</f>
        <v>24.09</v>
      </c>
      <c r="F133" s="339">
        <v>1.5</v>
      </c>
      <c r="G133" s="261"/>
      <c r="H133" s="278"/>
      <c r="I133" s="316"/>
      <c r="J133" s="249"/>
      <c r="K133" s="250"/>
      <c r="L133" s="250"/>
    </row>
    <row r="134" spans="1:12" s="251" customFormat="1" ht="15.75" hidden="1" x14ac:dyDescent="0.25">
      <c r="A134" s="257"/>
      <c r="B134" s="318" t="s">
        <v>219</v>
      </c>
      <c r="C134" s="270"/>
      <c r="D134" s="323">
        <f>SUM(D132:D133)</f>
        <v>698.96905000000004</v>
      </c>
      <c r="E134" s="338">
        <f>5.33+17.3+5.82</f>
        <v>28.450000000000003</v>
      </c>
      <c r="F134" s="339">
        <v>2.44</v>
      </c>
      <c r="G134" s="261"/>
      <c r="H134" s="278"/>
      <c r="I134" s="316"/>
      <c r="J134" s="249"/>
      <c r="K134" s="250"/>
      <c r="L134" s="250"/>
    </row>
    <row r="135" spans="1:12" s="251" customFormat="1" ht="15.75" hidden="1" x14ac:dyDescent="0.25">
      <c r="A135" s="257"/>
      <c r="B135" s="318"/>
      <c r="C135" s="270"/>
      <c r="D135" s="315"/>
      <c r="E135" s="338">
        <f>2.89</f>
        <v>2.89</v>
      </c>
      <c r="F135" s="337">
        <f>2.89/2</f>
        <v>1.4450000000000001</v>
      </c>
      <c r="G135" s="261"/>
      <c r="H135" s="278"/>
      <c r="I135" s="316"/>
      <c r="J135" s="249"/>
      <c r="K135" s="250"/>
      <c r="L135" s="250"/>
    </row>
    <row r="136" spans="1:12" s="251" customFormat="1" ht="15.75" hidden="1" x14ac:dyDescent="0.25">
      <c r="A136" s="257"/>
      <c r="B136" s="318" t="s">
        <v>197</v>
      </c>
      <c r="C136" s="270"/>
      <c r="D136" s="323">
        <v>437.52</v>
      </c>
      <c r="E136" s="319"/>
      <c r="F136" s="319"/>
      <c r="G136" s="261"/>
      <c r="H136" s="278"/>
      <c r="I136" s="316"/>
      <c r="J136" s="249"/>
      <c r="K136" s="250"/>
      <c r="L136" s="250"/>
    </row>
    <row r="137" spans="1:12" s="251" customFormat="1" ht="15.75" hidden="1" x14ac:dyDescent="0.25">
      <c r="A137" s="257"/>
      <c r="B137" s="318"/>
      <c r="C137" s="270"/>
      <c r="D137" s="340"/>
      <c r="E137" s="319"/>
      <c r="F137" s="341"/>
      <c r="G137" s="261"/>
      <c r="H137" s="278"/>
      <c r="I137" s="316"/>
      <c r="J137" s="249"/>
      <c r="K137" s="250"/>
      <c r="L137" s="250"/>
    </row>
    <row r="138" spans="1:12" s="251" customFormat="1" ht="31.5" hidden="1" x14ac:dyDescent="0.25">
      <c r="A138" s="257"/>
      <c r="B138" s="318" t="s">
        <v>218</v>
      </c>
      <c r="C138" s="270"/>
      <c r="D138" s="342">
        <f>D132+D133-D136</f>
        <v>261.44905000000006</v>
      </c>
      <c r="E138" s="319"/>
      <c r="F138" s="326"/>
      <c r="G138" s="261"/>
      <c r="H138" s="278"/>
      <c r="I138" s="316"/>
      <c r="J138" s="249"/>
      <c r="K138" s="250"/>
      <c r="L138" s="250"/>
    </row>
    <row r="139" spans="1:12" s="251" customFormat="1" ht="15.75" hidden="1" x14ac:dyDescent="0.25">
      <c r="A139" s="257"/>
      <c r="B139" s="318"/>
      <c r="C139" s="270"/>
      <c r="D139" s="326"/>
      <c r="E139" s="326"/>
      <c r="F139" s="319"/>
      <c r="G139" s="261"/>
      <c r="H139" s="278"/>
      <c r="I139" s="316"/>
      <c r="J139" s="249"/>
      <c r="K139" s="250"/>
      <c r="L139" s="250"/>
    </row>
    <row r="140" spans="1:12" s="251" customFormat="1" ht="15.75" hidden="1" x14ac:dyDescent="0.25">
      <c r="A140" s="257"/>
      <c r="B140" s="284"/>
      <c r="C140" s="270"/>
      <c r="D140" s="319"/>
      <c r="E140" s="319"/>
      <c r="F140" s="319"/>
      <c r="G140" s="261"/>
      <c r="H140" s="278"/>
      <c r="I140" s="316"/>
      <c r="J140" s="249"/>
      <c r="K140" s="250"/>
      <c r="L140" s="250"/>
    </row>
    <row r="141" spans="1:12" s="251" customFormat="1" ht="15.75" hidden="1" x14ac:dyDescent="0.25">
      <c r="A141" s="257"/>
      <c r="B141" s="284"/>
      <c r="C141" s="270"/>
      <c r="D141" s="343"/>
      <c r="E141" s="319"/>
      <c r="F141" s="319"/>
      <c r="G141" s="261"/>
      <c r="H141" s="278">
        <f t="shared" ref="H141:I143" si="3">G141</f>
        <v>0</v>
      </c>
      <c r="I141" s="316">
        <f t="shared" si="3"/>
        <v>0</v>
      </c>
      <c r="J141" s="249"/>
      <c r="K141" s="250"/>
      <c r="L141" s="250"/>
    </row>
    <row r="142" spans="1:12" s="251" customFormat="1" ht="75.75" hidden="1" x14ac:dyDescent="0.25">
      <c r="A142" s="324"/>
      <c r="B142" s="317" t="s">
        <v>237</v>
      </c>
      <c r="C142" s="314" t="s">
        <v>198</v>
      </c>
      <c r="D142" s="314">
        <f>D132++D140+D141</f>
        <v>589.24</v>
      </c>
      <c r="E142" s="319"/>
      <c r="F142" s="319"/>
      <c r="G142" s="319"/>
      <c r="H142" s="326">
        <f t="shared" si="3"/>
        <v>0</v>
      </c>
      <c r="I142" s="327">
        <f t="shared" si="3"/>
        <v>0</v>
      </c>
      <c r="J142" s="249"/>
      <c r="K142" s="250"/>
      <c r="L142" s="250"/>
    </row>
    <row r="143" spans="1:12" s="251" customFormat="1" ht="15.75" hidden="1" x14ac:dyDescent="0.25">
      <c r="A143" s="272"/>
      <c r="B143" s="273" t="s">
        <v>119</v>
      </c>
      <c r="C143" s="275"/>
      <c r="D143" s="276">
        <f>D142</f>
        <v>589.24</v>
      </c>
      <c r="E143" s="275"/>
      <c r="F143" s="275"/>
      <c r="G143" s="276">
        <f>SUM(G132:G142)</f>
        <v>0</v>
      </c>
      <c r="H143" s="276">
        <f>SUM(H129:H142)</f>
        <v>0</v>
      </c>
      <c r="I143" s="276">
        <f t="shared" si="3"/>
        <v>0</v>
      </c>
      <c r="J143" s="249"/>
      <c r="K143" s="250"/>
      <c r="L143" s="250"/>
    </row>
    <row r="144" spans="1:12" ht="15.75" x14ac:dyDescent="0.25">
      <c r="A144" s="257"/>
      <c r="B144" s="269"/>
      <c r="C144" s="270"/>
      <c r="D144" s="252"/>
      <c r="E144" s="281"/>
      <c r="F144" s="281"/>
      <c r="G144" s="282"/>
      <c r="H144" s="282"/>
      <c r="I144" s="283"/>
      <c r="J144" s="126"/>
      <c r="K144" s="128"/>
      <c r="L144" s="128"/>
    </row>
    <row r="145" spans="1:12" ht="47.25" hidden="1" x14ac:dyDescent="0.25">
      <c r="A145" s="257" t="e">
        <f>#REF!</f>
        <v>#REF!</v>
      </c>
      <c r="B145" s="269" t="e">
        <f>#REF!</f>
        <v>#REF!</v>
      </c>
      <c r="C145" s="270" t="e">
        <f>#REF!</f>
        <v>#REF!</v>
      </c>
      <c r="D145" s="260" t="s">
        <v>242</v>
      </c>
      <c r="E145" s="282"/>
      <c r="F145" s="282"/>
      <c r="G145" s="260" t="s">
        <v>137</v>
      </c>
      <c r="H145" s="262" t="e">
        <f>H172</f>
        <v>#REF!</v>
      </c>
      <c r="I145" s="260" t="e">
        <f>I172</f>
        <v>#REF!</v>
      </c>
      <c r="J145" s="126"/>
      <c r="K145" s="128"/>
      <c r="L145" s="128"/>
    </row>
    <row r="146" spans="1:12" s="251" customFormat="1" ht="15.75" hidden="1" x14ac:dyDescent="0.25">
      <c r="A146" s="257"/>
      <c r="B146" s="284"/>
      <c r="C146" s="270" t="s">
        <v>35</v>
      </c>
      <c r="D146" s="344" t="e">
        <f>#REF!</f>
        <v>#REF!</v>
      </c>
      <c r="E146" s="261"/>
      <c r="F146" s="261"/>
      <c r="G146" s="265"/>
      <c r="H146" s="271"/>
      <c r="I146" s="263"/>
      <c r="J146" s="249"/>
      <c r="K146" s="250"/>
      <c r="L146" s="250"/>
    </row>
    <row r="147" spans="1:12" s="251" customFormat="1" ht="15.75" hidden="1" x14ac:dyDescent="0.25">
      <c r="A147" s="257"/>
      <c r="B147" s="284" t="s">
        <v>245</v>
      </c>
      <c r="C147" s="270"/>
      <c r="D147" s="344"/>
      <c r="E147" s="261"/>
      <c r="F147" s="261"/>
      <c r="G147" s="261"/>
      <c r="H147" s="278"/>
      <c r="I147" s="316"/>
      <c r="J147" s="249"/>
      <c r="K147" s="250"/>
      <c r="L147" s="250"/>
    </row>
    <row r="148" spans="1:12" s="251" customFormat="1" ht="15.75" hidden="1" x14ac:dyDescent="0.25">
      <c r="A148" s="257"/>
      <c r="B148" s="318" t="s">
        <v>194</v>
      </c>
      <c r="C148" s="270"/>
      <c r="D148" s="344"/>
      <c r="E148" s="261"/>
      <c r="F148" s="261"/>
      <c r="G148" s="261"/>
      <c r="H148" s="278"/>
      <c r="I148" s="316"/>
      <c r="J148" s="249"/>
      <c r="K148" s="250"/>
      <c r="L148" s="250"/>
    </row>
    <row r="149" spans="1:12" s="251" customFormat="1" ht="15.75" hidden="1" x14ac:dyDescent="0.2">
      <c r="A149" s="257"/>
      <c r="B149" s="376" t="s">
        <v>244</v>
      </c>
      <c r="C149" s="270" t="s">
        <v>16</v>
      </c>
      <c r="D149" s="344">
        <v>37.85</v>
      </c>
      <c r="E149" s="261"/>
      <c r="F149" s="261"/>
      <c r="G149" s="261"/>
      <c r="H149" s="278"/>
      <c r="I149" s="316"/>
      <c r="J149" s="249"/>
      <c r="K149" s="250"/>
      <c r="L149" s="250"/>
    </row>
    <row r="150" spans="1:12" s="251" customFormat="1" ht="15.75" hidden="1" x14ac:dyDescent="0.2">
      <c r="A150" s="257"/>
      <c r="B150" s="376" t="s">
        <v>246</v>
      </c>
      <c r="C150" s="270" t="s">
        <v>16</v>
      </c>
      <c r="D150" s="344">
        <v>10.31</v>
      </c>
      <c r="E150" s="261"/>
      <c r="F150" s="261"/>
      <c r="G150" s="261"/>
      <c r="H150" s="278"/>
      <c r="I150" s="316"/>
      <c r="J150" s="249"/>
      <c r="K150" s="250"/>
      <c r="L150" s="250"/>
    </row>
    <row r="151" spans="1:12" s="251" customFormat="1" ht="15.75" hidden="1" x14ac:dyDescent="0.25">
      <c r="A151" s="257"/>
      <c r="B151" s="284" t="s">
        <v>247</v>
      </c>
      <c r="C151" s="270" t="s">
        <v>16</v>
      </c>
      <c r="D151" s="344">
        <v>11.99</v>
      </c>
      <c r="E151" s="261"/>
      <c r="F151" s="261"/>
      <c r="G151" s="261"/>
      <c r="H151" s="278"/>
      <c r="I151" s="316"/>
      <c r="J151" s="249"/>
      <c r="K151" s="250"/>
      <c r="L151" s="250"/>
    </row>
    <row r="152" spans="1:12" s="251" customFormat="1" ht="15.75" hidden="1" x14ac:dyDescent="0.25">
      <c r="A152" s="257"/>
      <c r="B152" s="284" t="s">
        <v>248</v>
      </c>
      <c r="C152" s="270" t="s">
        <v>16</v>
      </c>
      <c r="D152" s="344">
        <v>22.39</v>
      </c>
      <c r="E152" s="261"/>
      <c r="F152" s="261"/>
      <c r="G152" s="261"/>
      <c r="H152" s="278"/>
      <c r="I152" s="316"/>
      <c r="J152" s="249"/>
      <c r="K152" s="250"/>
      <c r="L152" s="250"/>
    </row>
    <row r="153" spans="1:12" s="251" customFormat="1" ht="15.75" hidden="1" x14ac:dyDescent="0.25">
      <c r="A153" s="257"/>
      <c r="B153" s="284" t="s">
        <v>249</v>
      </c>
      <c r="C153" s="270" t="s">
        <v>16</v>
      </c>
      <c r="D153" s="344">
        <v>6.72</v>
      </c>
      <c r="E153" s="261"/>
      <c r="F153" s="261"/>
      <c r="G153" s="261"/>
      <c r="H153" s="278"/>
      <c r="I153" s="316"/>
      <c r="J153" s="249"/>
      <c r="K153" s="250"/>
      <c r="L153" s="250"/>
    </row>
    <row r="154" spans="1:12" s="251" customFormat="1" ht="15.75" hidden="1" x14ac:dyDescent="0.25">
      <c r="A154" s="257"/>
      <c r="B154" s="284" t="s">
        <v>250</v>
      </c>
      <c r="C154" s="270" t="s">
        <v>16</v>
      </c>
      <c r="D154" s="344">
        <v>5.73</v>
      </c>
      <c r="E154" s="261"/>
      <c r="F154" s="261"/>
      <c r="G154" s="261"/>
      <c r="H154" s="278"/>
      <c r="I154" s="316"/>
      <c r="J154" s="249"/>
      <c r="K154" s="250"/>
      <c r="L154" s="250"/>
    </row>
    <row r="155" spans="1:12" s="251" customFormat="1" ht="15.75" hidden="1" x14ac:dyDescent="0.25">
      <c r="A155" s="257"/>
      <c r="B155" s="284" t="s">
        <v>251</v>
      </c>
      <c r="C155" s="270" t="s">
        <v>16</v>
      </c>
      <c r="D155" s="344">
        <v>16.16</v>
      </c>
      <c r="E155" s="261"/>
      <c r="F155" s="261"/>
      <c r="G155" s="261"/>
      <c r="H155" s="278"/>
      <c r="I155" s="316"/>
      <c r="J155" s="249"/>
      <c r="K155" s="250"/>
      <c r="L155" s="250"/>
    </row>
    <row r="156" spans="1:12" s="251" customFormat="1" ht="15.75" hidden="1" x14ac:dyDescent="0.25">
      <c r="A156" s="257"/>
      <c r="B156" s="284" t="s">
        <v>252</v>
      </c>
      <c r="C156" s="270" t="s">
        <v>16</v>
      </c>
      <c r="D156" s="344">
        <v>47</v>
      </c>
      <c r="E156" s="261"/>
      <c r="F156" s="261"/>
      <c r="G156" s="261"/>
      <c r="H156" s="278"/>
      <c r="I156" s="316"/>
      <c r="J156" s="249"/>
      <c r="K156" s="250"/>
      <c r="L156" s="250"/>
    </row>
    <row r="157" spans="1:12" s="251" customFormat="1" ht="40.15" hidden="1" customHeight="1" x14ac:dyDescent="0.25">
      <c r="A157" s="257"/>
      <c r="B157" s="284" t="s">
        <v>253</v>
      </c>
      <c r="C157" s="270" t="s">
        <v>16</v>
      </c>
      <c r="D157" s="344">
        <f>19.25*3.7</f>
        <v>71.225000000000009</v>
      </c>
      <c r="E157" s="261"/>
      <c r="F157" s="261"/>
      <c r="G157" s="261"/>
      <c r="H157" s="278"/>
      <c r="I157" s="316"/>
      <c r="J157" s="249"/>
      <c r="K157" s="250"/>
      <c r="L157" s="250"/>
    </row>
    <row r="158" spans="1:12" s="251" customFormat="1" ht="33.6" hidden="1" customHeight="1" x14ac:dyDescent="0.25">
      <c r="A158" s="257"/>
      <c r="B158" s="284" t="s">
        <v>261</v>
      </c>
      <c r="C158" s="270" t="s">
        <v>16</v>
      </c>
      <c r="D158" s="344">
        <f>7.85*4</f>
        <v>31.4</v>
      </c>
      <c r="E158" s="261"/>
      <c r="F158" s="261"/>
      <c r="G158" s="261"/>
      <c r="H158" s="278"/>
      <c r="I158" s="316"/>
      <c r="J158" s="249"/>
      <c r="K158" s="250"/>
      <c r="L158" s="250"/>
    </row>
    <row r="159" spans="1:12" s="251" customFormat="1" ht="27.6" hidden="1" customHeight="1" x14ac:dyDescent="0.25">
      <c r="A159" s="257"/>
      <c r="B159" s="284" t="s">
        <v>254</v>
      </c>
      <c r="C159" s="270" t="s">
        <v>16</v>
      </c>
      <c r="D159" s="344">
        <v>48.5</v>
      </c>
      <c r="E159" s="261"/>
      <c r="F159" s="261"/>
      <c r="G159" s="261"/>
      <c r="H159" s="278"/>
      <c r="I159" s="316"/>
      <c r="J159" s="249"/>
      <c r="K159" s="250"/>
      <c r="L159" s="250"/>
    </row>
    <row r="160" spans="1:12" s="251" customFormat="1" ht="15.75" hidden="1" x14ac:dyDescent="0.25">
      <c r="A160" s="257"/>
      <c r="B160" s="318" t="s">
        <v>255</v>
      </c>
      <c r="C160" s="270" t="s">
        <v>16</v>
      </c>
      <c r="D160" s="345">
        <f>SUM(D149:D159)</f>
        <v>309.27499999999998</v>
      </c>
      <c r="E160" s="261"/>
      <c r="F160" s="261"/>
      <c r="G160" s="261"/>
      <c r="H160" s="278"/>
      <c r="I160" s="316"/>
      <c r="J160" s="249"/>
      <c r="K160" s="250"/>
      <c r="L160" s="250"/>
    </row>
    <row r="161" spans="1:12" s="251" customFormat="1" ht="15.75" hidden="1" x14ac:dyDescent="0.25">
      <c r="A161" s="257"/>
      <c r="B161" s="318"/>
      <c r="C161" s="260"/>
      <c r="D161" s="345"/>
      <c r="E161" s="261"/>
      <c r="F161" s="261"/>
      <c r="G161" s="261"/>
      <c r="H161" s="278"/>
      <c r="I161" s="316"/>
      <c r="J161" s="249"/>
      <c r="K161" s="250"/>
      <c r="L161" s="250"/>
    </row>
    <row r="162" spans="1:12" s="251" customFormat="1" ht="15.75" hidden="1" x14ac:dyDescent="0.25">
      <c r="A162" s="257"/>
      <c r="B162" s="318" t="s">
        <v>195</v>
      </c>
      <c r="C162" s="270"/>
      <c r="D162" s="344"/>
      <c r="E162" s="261"/>
      <c r="F162" s="261"/>
      <c r="G162" s="261"/>
      <c r="H162" s="278"/>
      <c r="I162" s="316"/>
      <c r="J162" s="249"/>
      <c r="K162" s="250"/>
      <c r="L162" s="250"/>
    </row>
    <row r="163" spans="1:12" s="251" customFormat="1" ht="15.75" hidden="1" x14ac:dyDescent="0.2">
      <c r="A163" s="257"/>
      <c r="B163" s="376" t="s">
        <v>256</v>
      </c>
      <c r="C163" s="270" t="s">
        <v>16</v>
      </c>
      <c r="D163" s="344">
        <v>22.62</v>
      </c>
      <c r="E163" s="261"/>
      <c r="F163" s="261"/>
      <c r="G163" s="261"/>
      <c r="H163" s="278"/>
      <c r="I163" s="316"/>
      <c r="J163" s="249"/>
      <c r="K163" s="250"/>
      <c r="L163" s="250"/>
    </row>
    <row r="164" spans="1:12" s="251" customFormat="1" ht="15.75" hidden="1" x14ac:dyDescent="0.2">
      <c r="A164" s="257"/>
      <c r="B164" s="376" t="s">
        <v>246</v>
      </c>
      <c r="C164" s="270" t="s">
        <v>16</v>
      </c>
      <c r="D164" s="344">
        <v>7.27</v>
      </c>
      <c r="E164" s="261"/>
      <c r="F164" s="261"/>
      <c r="G164" s="261"/>
      <c r="H164" s="278"/>
      <c r="I164" s="316"/>
      <c r="J164" s="249"/>
      <c r="K164" s="250"/>
      <c r="L164" s="250"/>
    </row>
    <row r="165" spans="1:12" s="251" customFormat="1" ht="15.75" hidden="1" x14ac:dyDescent="0.25">
      <c r="A165" s="257"/>
      <c r="B165" s="284" t="s">
        <v>257</v>
      </c>
      <c r="C165" s="270" t="s">
        <v>16</v>
      </c>
      <c r="D165" s="344">
        <v>33.07</v>
      </c>
      <c r="E165" s="261"/>
      <c r="F165" s="261"/>
      <c r="G165" s="261"/>
      <c r="H165" s="278"/>
      <c r="I165" s="316"/>
      <c r="J165" s="249"/>
      <c r="K165" s="250"/>
      <c r="L165" s="250"/>
    </row>
    <row r="166" spans="1:12" s="251" customFormat="1" ht="15.75" hidden="1" x14ac:dyDescent="0.25">
      <c r="A166" s="257"/>
      <c r="B166" s="284" t="s">
        <v>258</v>
      </c>
      <c r="C166" s="270" t="s">
        <v>16</v>
      </c>
      <c r="D166" s="344">
        <v>102.02</v>
      </c>
      <c r="E166" s="261"/>
      <c r="F166" s="261"/>
      <c r="G166" s="261"/>
      <c r="H166" s="278"/>
      <c r="I166" s="316"/>
      <c r="J166" s="249"/>
      <c r="K166" s="250"/>
      <c r="L166" s="250"/>
    </row>
    <row r="167" spans="1:12" s="251" customFormat="1" ht="15.75" hidden="1" x14ac:dyDescent="0.25">
      <c r="A167" s="257"/>
      <c r="B167" s="318" t="s">
        <v>259</v>
      </c>
      <c r="C167" s="270" t="s">
        <v>16</v>
      </c>
      <c r="D167" s="345">
        <f>SUM(D163:D166)</f>
        <v>164.98</v>
      </c>
      <c r="E167" s="261"/>
      <c r="F167" s="261"/>
      <c r="G167" s="261"/>
      <c r="H167" s="278"/>
      <c r="I167" s="316"/>
      <c r="J167" s="249"/>
      <c r="K167" s="250"/>
      <c r="L167" s="250"/>
    </row>
    <row r="168" spans="1:12" s="251" customFormat="1" ht="15.75" hidden="1" x14ac:dyDescent="0.25">
      <c r="A168" s="257"/>
      <c r="B168" s="318" t="s">
        <v>260</v>
      </c>
      <c r="C168" s="270" t="s">
        <v>16</v>
      </c>
      <c r="D168" s="345">
        <f>D167+D160</f>
        <v>474.255</v>
      </c>
      <c r="E168" s="261"/>
      <c r="F168" s="261"/>
      <c r="G168" s="261"/>
      <c r="H168" s="278"/>
      <c r="I168" s="316"/>
      <c r="J168" s="249"/>
      <c r="K168" s="250"/>
      <c r="L168" s="250"/>
    </row>
    <row r="169" spans="1:12" s="251" customFormat="1" ht="15.75" hidden="1" x14ac:dyDescent="0.25">
      <c r="A169" s="324"/>
      <c r="B169" s="321"/>
      <c r="C169" s="377"/>
      <c r="D169" s="345"/>
      <c r="E169" s="261"/>
      <c r="F169" s="261"/>
      <c r="G169" s="261"/>
      <c r="H169" s="278"/>
      <c r="I169" s="316"/>
      <c r="J169" s="249"/>
      <c r="K169" s="250"/>
      <c r="L169" s="250"/>
    </row>
    <row r="170" spans="1:12" s="251" customFormat="1" ht="31.5" hidden="1" x14ac:dyDescent="0.25">
      <c r="A170" s="324"/>
      <c r="B170" s="321" t="s">
        <v>263</v>
      </c>
      <c r="C170" s="314"/>
      <c r="D170" s="314" t="e">
        <f>D146</f>
        <v>#REF!</v>
      </c>
      <c r="E170" s="261"/>
      <c r="F170" s="261"/>
      <c r="G170" s="261" t="e">
        <f>D170</f>
        <v>#REF!</v>
      </c>
      <c r="H170" s="278" t="e">
        <f>G170</f>
        <v>#REF!</v>
      </c>
      <c r="I170" s="316" t="e">
        <f>H170</f>
        <v>#REF!</v>
      </c>
      <c r="J170" s="249"/>
      <c r="K170" s="250"/>
      <c r="L170" s="250"/>
    </row>
    <row r="171" spans="1:12" s="251" customFormat="1" ht="44.45" hidden="1" customHeight="1" x14ac:dyDescent="0.25">
      <c r="A171" s="324"/>
      <c r="B171" s="317" t="s">
        <v>264</v>
      </c>
      <c r="C171" s="325"/>
      <c r="D171" s="325"/>
      <c r="E171" s="319"/>
      <c r="F171" s="319"/>
      <c r="G171" s="319"/>
      <c r="H171" s="326"/>
      <c r="I171" s="327"/>
      <c r="J171" s="249"/>
      <c r="K171" s="250"/>
      <c r="L171" s="250"/>
    </row>
    <row r="172" spans="1:12" s="251" customFormat="1" ht="15.75" hidden="1" x14ac:dyDescent="0.25">
      <c r="A172" s="272"/>
      <c r="B172" s="273" t="s">
        <v>119</v>
      </c>
      <c r="C172" s="275"/>
      <c r="D172" s="275"/>
      <c r="E172" s="275"/>
      <c r="F172" s="275"/>
      <c r="G172" s="276"/>
      <c r="H172" s="276" t="e">
        <f>SUM(H146:H171)</f>
        <v>#REF!</v>
      </c>
      <c r="I172" s="276" t="e">
        <f>SUM(I146:I171)</f>
        <v>#REF!</v>
      </c>
      <c r="J172" s="249"/>
      <c r="K172" s="250"/>
      <c r="L172" s="250"/>
    </row>
    <row r="173" spans="1:12" ht="15.75" x14ac:dyDescent="0.25">
      <c r="A173" s="146"/>
      <c r="B173" s="147"/>
      <c r="C173" s="148"/>
      <c r="D173" s="149"/>
      <c r="E173" s="281"/>
      <c r="F173" s="281"/>
      <c r="G173" s="282"/>
      <c r="H173" s="282"/>
      <c r="I173" s="283"/>
      <c r="J173" s="126"/>
      <c r="K173" s="128"/>
      <c r="L173" s="128"/>
    </row>
    <row r="174" spans="1:12" ht="15.75" x14ac:dyDescent="0.25">
      <c r="A174" s="346" t="e">
        <f>#REF!</f>
        <v>#REF!</v>
      </c>
      <c r="B174" s="347" t="e">
        <f>#REF!</f>
        <v>#REF!</v>
      </c>
      <c r="C174" s="310"/>
      <c r="D174" s="310"/>
      <c r="E174" s="310"/>
      <c r="F174" s="310"/>
      <c r="G174" s="310"/>
      <c r="H174" s="348"/>
      <c r="I174" s="349"/>
      <c r="J174" s="116"/>
      <c r="K174" s="116"/>
      <c r="L174" s="116"/>
    </row>
    <row r="175" spans="1:12" ht="15.75" x14ac:dyDescent="0.25">
      <c r="A175" s="350"/>
      <c r="B175" s="351"/>
      <c r="C175" s="352"/>
      <c r="D175" s="352"/>
      <c r="E175" s="352"/>
      <c r="F175" s="352"/>
      <c r="G175" s="352"/>
      <c r="H175" s="290"/>
      <c r="I175" s="353"/>
      <c r="J175" s="116"/>
      <c r="K175" s="116"/>
      <c r="L175" s="116"/>
    </row>
    <row r="176" spans="1:12" ht="50.45" customHeight="1" x14ac:dyDescent="0.25">
      <c r="A176" s="257" t="e">
        <f>#REF!</f>
        <v>#REF!</v>
      </c>
      <c r="B176" s="258" t="e">
        <f>#REF!</f>
        <v>#REF!</v>
      </c>
      <c r="C176" s="259" t="s">
        <v>141</v>
      </c>
      <c r="D176" s="260" t="s">
        <v>242</v>
      </c>
      <c r="E176" s="354" t="s">
        <v>156</v>
      </c>
      <c r="F176" s="354" t="s">
        <v>155</v>
      </c>
      <c r="G176" s="260" t="s">
        <v>214</v>
      </c>
      <c r="H176" s="262" t="e">
        <f>H183</f>
        <v>#REF!</v>
      </c>
      <c r="I176" s="355" t="e">
        <f>I183</f>
        <v>#REF!</v>
      </c>
      <c r="J176" s="116">
        <f>SUM(J183:J183)</f>
        <v>0</v>
      </c>
      <c r="K176" s="116">
        <f>SUM(K183:K183)</f>
        <v>0</v>
      </c>
      <c r="L176" s="116">
        <f>SUM(L183:L183)</f>
        <v>0</v>
      </c>
    </row>
    <row r="177" spans="1:19" ht="16.149999999999999" customHeight="1" x14ac:dyDescent="0.25">
      <c r="A177" s="288"/>
      <c r="B177" s="284" t="s">
        <v>238</v>
      </c>
      <c r="C177" s="259" t="s">
        <v>78</v>
      </c>
      <c r="D177" s="291">
        <v>89748.683999999994</v>
      </c>
      <c r="E177" s="291">
        <v>16318</v>
      </c>
      <c r="F177" s="356">
        <f>D177-E177</f>
        <v>73430.683999999994</v>
      </c>
      <c r="G177" s="266"/>
      <c r="H177" s="267"/>
      <c r="I177" s="292"/>
      <c r="J177" s="126">
        <f>J176+I177</f>
        <v>0</v>
      </c>
      <c r="K177" s="126">
        <f>K176+J177</f>
        <v>0</v>
      </c>
      <c r="L177" s="126">
        <f>L176+K177</f>
        <v>0</v>
      </c>
    </row>
    <row r="178" spans="1:19" ht="16.149999999999999" customHeight="1" x14ac:dyDescent="0.25">
      <c r="A178" s="288"/>
      <c r="B178" s="284" t="s">
        <v>239</v>
      </c>
      <c r="C178" s="259" t="s">
        <v>78</v>
      </c>
      <c r="D178" s="266"/>
      <c r="E178" s="291"/>
      <c r="F178" s="378" t="e">
        <f>#REF!+#REF!</f>
        <v>#REF!</v>
      </c>
      <c r="G178" s="266"/>
      <c r="H178" s="267"/>
      <c r="I178" s="292"/>
      <c r="J178" s="126"/>
      <c r="K178" s="126"/>
      <c r="L178" s="126"/>
    </row>
    <row r="179" spans="1:19" ht="37.9" customHeight="1" x14ac:dyDescent="0.25">
      <c r="A179" s="288"/>
      <c r="B179" s="357" t="s">
        <v>240</v>
      </c>
      <c r="C179" s="259"/>
      <c r="D179" s="271"/>
      <c r="E179" s="291"/>
      <c r="F179" s="294"/>
      <c r="G179" s="358" t="e">
        <f>ROUND(F178/F177,4)*100</f>
        <v>#REF!</v>
      </c>
      <c r="H179" s="359" t="e">
        <f>G179</f>
        <v>#REF!</v>
      </c>
      <c r="I179" s="360"/>
      <c r="J179" s="126"/>
      <c r="K179" s="126"/>
      <c r="L179" s="126"/>
    </row>
    <row r="180" spans="1:19" ht="24" customHeight="1" x14ac:dyDescent="0.25">
      <c r="A180" s="288"/>
      <c r="B180" s="361" t="s">
        <v>172</v>
      </c>
      <c r="C180" s="290" t="s">
        <v>23</v>
      </c>
      <c r="D180" s="291"/>
      <c r="E180" s="291"/>
      <c r="F180" s="294"/>
      <c r="G180" s="358" t="e">
        <f>#REF!+#REF!</f>
        <v>#REF!</v>
      </c>
      <c r="H180" s="266"/>
      <c r="I180" s="292"/>
      <c r="J180" s="126"/>
      <c r="K180" s="126"/>
      <c r="L180" s="126"/>
      <c r="P180" s="125"/>
      <c r="Q180" s="163"/>
      <c r="R180" s="166"/>
      <c r="S180" s="163"/>
    </row>
    <row r="181" spans="1:19" ht="25.9" customHeight="1" x14ac:dyDescent="0.25">
      <c r="A181" s="288"/>
      <c r="B181" s="362" t="s">
        <v>199</v>
      </c>
      <c r="C181" s="290" t="s">
        <v>23</v>
      </c>
      <c r="D181" s="291"/>
      <c r="E181" s="291"/>
      <c r="F181" s="294"/>
      <c r="G181" s="363" t="e">
        <f>SUM(G179:G180)</f>
        <v>#REF!</v>
      </c>
      <c r="H181" s="266"/>
      <c r="I181" s="364" t="e">
        <f>SUM(G181)</f>
        <v>#REF!</v>
      </c>
      <c r="J181" s="126"/>
      <c r="K181" s="126"/>
      <c r="L181" s="126"/>
      <c r="P181" s="125"/>
      <c r="Q181" s="163"/>
      <c r="R181" s="166"/>
      <c r="S181" s="163"/>
    </row>
    <row r="182" spans="1:19" ht="12" customHeight="1" x14ac:dyDescent="0.25">
      <c r="A182" s="288"/>
      <c r="B182" s="365"/>
      <c r="C182" s="290"/>
      <c r="D182" s="266"/>
      <c r="E182" s="366"/>
      <c r="F182" s="366"/>
      <c r="G182" s="266"/>
      <c r="H182" s="266"/>
      <c r="I182" s="268"/>
      <c r="J182" s="126"/>
      <c r="K182" s="126"/>
      <c r="L182" s="126"/>
    </row>
    <row r="183" spans="1:19" ht="15.75" x14ac:dyDescent="0.25">
      <c r="A183" s="272"/>
      <c r="B183" s="273" t="s">
        <v>119</v>
      </c>
      <c r="C183" s="275"/>
      <c r="D183" s="275"/>
      <c r="E183" s="275"/>
      <c r="F183" s="275"/>
      <c r="G183" s="276"/>
      <c r="H183" s="367" t="e">
        <f>SUM(H179:H182)</f>
        <v>#REF!</v>
      </c>
      <c r="I183" s="368" t="e">
        <f>I181</f>
        <v>#REF!</v>
      </c>
      <c r="J183" s="126"/>
      <c r="K183" s="128"/>
      <c r="L183" s="128"/>
    </row>
    <row r="185" spans="1:19" x14ac:dyDescent="0.25">
      <c r="G185" s="142" t="e">
        <f>#REF!</f>
        <v>#REF!</v>
      </c>
    </row>
  </sheetData>
  <mergeCells count="13">
    <mergeCell ref="B1:F1"/>
    <mergeCell ref="B2:F2"/>
    <mergeCell ref="E119:F119"/>
    <mergeCell ref="B17:G17"/>
    <mergeCell ref="B54:G54"/>
    <mergeCell ref="B3:G3"/>
    <mergeCell ref="B4:I4"/>
    <mergeCell ref="A5:I5"/>
    <mergeCell ref="A6:A7"/>
    <mergeCell ref="B6:B7"/>
    <mergeCell ref="C6:C7"/>
    <mergeCell ref="D6:G7"/>
    <mergeCell ref="H6:I6"/>
  </mergeCells>
  <phoneticPr fontId="41" type="noConversion"/>
  <printOptions horizontalCentered="1" gridLines="1"/>
  <pageMargins left="0.78740157480314965" right="0.39370078740157483" top="0.78740157480314965" bottom="0.78740157480314965" header="0.51181102362204722" footer="0.27559055118110237"/>
  <pageSetup paperSize="9" scale="58" orientation="portrait" r:id="rId1"/>
  <headerFooter alignWithMargins="0">
    <oddFooter>Página &amp;P de &amp;N</oddFooter>
  </headerFooter>
  <rowBreaks count="1" manualBreakCount="1">
    <brk id="117" max="9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188"/>
  <sheetViews>
    <sheetView showZeros="0" view="pageBreakPreview" topLeftCell="A131" zoomScale="70" zoomScaleNormal="70" zoomScaleSheetLayoutView="70" workbookViewId="0">
      <selection activeCell="G182" sqref="G182"/>
    </sheetView>
  </sheetViews>
  <sheetFormatPr defaultColWidth="9.28515625" defaultRowHeight="12" x14ac:dyDescent="0.25"/>
  <cols>
    <col min="1" max="1" width="12.85546875" style="140" customWidth="1"/>
    <col min="2" max="2" width="62.85546875" style="140" customWidth="1"/>
    <col min="3" max="3" width="6" style="141" customWidth="1"/>
    <col min="4" max="4" width="14" style="141" customWidth="1"/>
    <col min="5" max="5" width="13.42578125" style="141" customWidth="1"/>
    <col min="6" max="6" width="12.42578125" style="141" customWidth="1"/>
    <col min="7" max="7" width="10.5703125" style="142" customWidth="1"/>
    <col min="8" max="8" width="11.28515625" style="142" customWidth="1"/>
    <col min="9" max="9" width="12" style="143" customWidth="1"/>
    <col min="10" max="11" width="11.28515625" style="107" hidden="1" customWidth="1"/>
    <col min="12" max="12" width="11.28515625" style="108" hidden="1" customWidth="1"/>
    <col min="13" max="17" width="0" style="109" hidden="1" customWidth="1"/>
    <col min="18" max="18" width="0.7109375" style="109" customWidth="1"/>
    <col min="19" max="16384" width="9.28515625" style="109"/>
  </cols>
  <sheetData>
    <row r="1" spans="1:19" ht="17.100000000000001" customHeight="1" x14ac:dyDescent="0.25">
      <c r="A1" s="369"/>
      <c r="B1" s="596" t="s">
        <v>223</v>
      </c>
      <c r="C1" s="596"/>
      <c r="D1" s="596"/>
      <c r="E1" s="596"/>
      <c r="F1" s="596"/>
      <c r="G1" s="253"/>
      <c r="H1" s="253"/>
      <c r="I1" s="253"/>
    </row>
    <row r="2" spans="1:19" ht="18" x14ac:dyDescent="0.25">
      <c r="A2" s="369"/>
      <c r="B2" s="597" t="s">
        <v>161</v>
      </c>
      <c r="C2" s="597"/>
      <c r="D2" s="597"/>
      <c r="E2" s="597"/>
      <c r="F2" s="597"/>
      <c r="G2" s="254"/>
      <c r="H2" s="254"/>
      <c r="I2" s="255"/>
    </row>
    <row r="3" spans="1:19" ht="41.45" customHeight="1" x14ac:dyDescent="0.25">
      <c r="A3" s="369"/>
      <c r="B3" s="602" t="s">
        <v>224</v>
      </c>
      <c r="C3" s="602"/>
      <c r="D3" s="602"/>
      <c r="E3" s="602"/>
      <c r="F3" s="602"/>
      <c r="G3" s="602"/>
      <c r="H3" s="256"/>
      <c r="I3" s="256"/>
    </row>
    <row r="4" spans="1:19" ht="19.149999999999999" customHeight="1" thickBot="1" x14ac:dyDescent="0.3">
      <c r="A4" s="369"/>
      <c r="B4" s="603" t="s">
        <v>225</v>
      </c>
      <c r="C4" s="603"/>
      <c r="D4" s="603"/>
      <c r="E4" s="603"/>
      <c r="F4" s="603"/>
      <c r="G4" s="603"/>
      <c r="H4" s="603"/>
      <c r="I4" s="603"/>
    </row>
    <row r="5" spans="1:19" ht="21.6" customHeight="1" thickBot="1" x14ac:dyDescent="0.3">
      <c r="A5" s="604" t="s">
        <v>276</v>
      </c>
      <c r="B5" s="605"/>
      <c r="C5" s="605"/>
      <c r="D5" s="605"/>
      <c r="E5" s="605"/>
      <c r="F5" s="605"/>
      <c r="G5" s="605"/>
      <c r="H5" s="605"/>
      <c r="I5" s="606"/>
    </row>
    <row r="6" spans="1:19" ht="25.15" customHeight="1" x14ac:dyDescent="0.25">
      <c r="A6" s="607" t="s">
        <v>74</v>
      </c>
      <c r="B6" s="609" t="s">
        <v>114</v>
      </c>
      <c r="C6" s="611" t="s">
        <v>141</v>
      </c>
      <c r="D6" s="613" t="s">
        <v>133</v>
      </c>
      <c r="E6" s="614"/>
      <c r="F6" s="614"/>
      <c r="G6" s="614"/>
      <c r="H6" s="617" t="s">
        <v>117</v>
      </c>
      <c r="I6" s="618"/>
      <c r="J6" s="202" t="s">
        <v>115</v>
      </c>
      <c r="K6" s="110" t="s">
        <v>116</v>
      </c>
      <c r="L6" s="110" t="s">
        <v>117</v>
      </c>
    </row>
    <row r="7" spans="1:19" ht="28.9" customHeight="1" thickBot="1" x14ac:dyDescent="0.3">
      <c r="A7" s="608"/>
      <c r="B7" s="610"/>
      <c r="C7" s="612"/>
      <c r="D7" s="615"/>
      <c r="E7" s="616"/>
      <c r="F7" s="616"/>
      <c r="G7" s="616"/>
      <c r="H7" s="373" t="s">
        <v>131</v>
      </c>
      <c r="I7" s="374" t="s">
        <v>132</v>
      </c>
      <c r="J7" s="200" t="s">
        <v>118</v>
      </c>
      <c r="K7" s="111" t="s">
        <v>118</v>
      </c>
      <c r="L7" s="111" t="s">
        <v>118</v>
      </c>
    </row>
    <row r="8" spans="1:19" ht="22.15" hidden="1" customHeight="1" x14ac:dyDescent="0.25">
      <c r="A8" s="308" t="e">
        <f>#REF!</f>
        <v>#REF!</v>
      </c>
      <c r="B8" s="309" t="e">
        <f>#REF!</f>
        <v>#REF!</v>
      </c>
      <c r="C8" s="310"/>
      <c r="D8" s="310"/>
      <c r="E8" s="310"/>
      <c r="F8" s="310"/>
      <c r="G8" s="310"/>
      <c r="H8" s="310"/>
      <c r="I8" s="311"/>
      <c r="J8" s="116"/>
      <c r="K8" s="116"/>
      <c r="L8" s="116"/>
    </row>
    <row r="9" spans="1:19" ht="15.75" hidden="1" x14ac:dyDescent="0.25">
      <c r="A9" s="350"/>
      <c r="B9" s="351"/>
      <c r="C9" s="352"/>
      <c r="D9" s="352"/>
      <c r="E9" s="352"/>
      <c r="F9" s="352"/>
      <c r="G9" s="352"/>
      <c r="H9" s="290"/>
      <c r="I9" s="353"/>
      <c r="J9" s="116"/>
      <c r="K9" s="116"/>
      <c r="L9" s="116"/>
      <c r="M9" s="109" t="s">
        <v>139</v>
      </c>
    </row>
    <row r="10" spans="1:19" ht="58.15" hidden="1" customHeight="1" x14ac:dyDescent="0.25">
      <c r="A10" s="257" t="e">
        <f>#REF!</f>
        <v>#REF!</v>
      </c>
      <c r="B10" s="258" t="e">
        <f>#REF!</f>
        <v>#REF!</v>
      </c>
      <c r="C10" s="259" t="s">
        <v>141</v>
      </c>
      <c r="D10" s="260" t="s">
        <v>178</v>
      </c>
      <c r="E10" s="260" t="s">
        <v>151</v>
      </c>
      <c r="F10" s="260"/>
      <c r="G10" s="260" t="s">
        <v>153</v>
      </c>
      <c r="H10" s="262">
        <f>H18</f>
        <v>0</v>
      </c>
      <c r="I10" s="263">
        <f>I18</f>
        <v>724.68000000000006</v>
      </c>
      <c r="J10" s="116">
        <f>SUM(J17:J18)</f>
        <v>0</v>
      </c>
      <c r="K10" s="116">
        <f>SUM(K17:K18)</f>
        <v>0</v>
      </c>
      <c r="L10" s="116">
        <f>SUM(L17:L18)</f>
        <v>0</v>
      </c>
      <c r="M10" s="150" t="s">
        <v>130</v>
      </c>
      <c r="N10" s="150" t="s">
        <v>135</v>
      </c>
      <c r="O10" s="150" t="s">
        <v>136</v>
      </c>
      <c r="P10" s="150" t="s">
        <v>138</v>
      </c>
    </row>
    <row r="11" spans="1:19" ht="25.5" hidden="1" customHeight="1" x14ac:dyDescent="0.25">
      <c r="A11" s="288"/>
      <c r="B11" s="295" t="s">
        <v>173</v>
      </c>
      <c r="C11" s="294"/>
      <c r="D11" s="266"/>
      <c r="E11" s="291"/>
      <c r="F11" s="291"/>
      <c r="G11" s="266"/>
      <c r="H11" s="266"/>
      <c r="I11" s="268"/>
      <c r="J11" s="126"/>
      <c r="K11" s="126"/>
      <c r="L11" s="126"/>
      <c r="M11" s="22">
        <v>5.1100000000000003</v>
      </c>
      <c r="N11" s="22">
        <v>2.23</v>
      </c>
      <c r="O11" s="22">
        <v>2.23</v>
      </c>
      <c r="P11" s="125">
        <v>0</v>
      </c>
      <c r="Q11" s="163">
        <f>SUM(M11:P11)</f>
        <v>9.57</v>
      </c>
    </row>
    <row r="12" spans="1:19" ht="12" hidden="1" customHeight="1" x14ac:dyDescent="0.25">
      <c r="A12" s="288"/>
      <c r="B12" s="289" t="s">
        <v>175</v>
      </c>
      <c r="C12" s="290" t="s">
        <v>16</v>
      </c>
      <c r="D12" s="291">
        <v>437.52</v>
      </c>
      <c r="E12" s="291"/>
      <c r="F12" s="291"/>
      <c r="G12" s="266"/>
      <c r="H12" s="266"/>
      <c r="I12" s="268"/>
      <c r="J12" s="126"/>
      <c r="K12" s="126"/>
      <c r="L12" s="126"/>
      <c r="M12" s="165">
        <f>M11/Q11</f>
        <v>0.53396029258098221</v>
      </c>
      <c r="N12" s="165">
        <f>N11/Q11</f>
        <v>0.23301985370950887</v>
      </c>
      <c r="O12" s="165">
        <f>O11/Q11</f>
        <v>0.23301985370950887</v>
      </c>
      <c r="P12" s="125">
        <v>0</v>
      </c>
      <c r="Q12" s="164">
        <f>SUM(M12:P12)</f>
        <v>0.99999999999999989</v>
      </c>
      <c r="S12" s="232"/>
    </row>
    <row r="13" spans="1:19" ht="17.100000000000001" hidden="1" customHeight="1" x14ac:dyDescent="0.25">
      <c r="A13" s="288"/>
      <c r="B13" s="289" t="s">
        <v>176</v>
      </c>
      <c r="C13" s="290" t="s">
        <v>16</v>
      </c>
      <c r="D13" s="291">
        <v>287.16000000000003</v>
      </c>
      <c r="E13" s="291"/>
      <c r="F13" s="291"/>
      <c r="G13" s="266"/>
      <c r="H13" s="266"/>
      <c r="I13" s="268"/>
      <c r="J13" s="126"/>
      <c r="K13" s="126"/>
      <c r="L13" s="126"/>
      <c r="P13" s="125">
        <v>0</v>
      </c>
      <c r="Q13" s="163">
        <f>SUM(M13:P13)</f>
        <v>0</v>
      </c>
    </row>
    <row r="14" spans="1:19" ht="17.100000000000001" hidden="1" customHeight="1" x14ac:dyDescent="0.25">
      <c r="A14" s="288"/>
      <c r="B14" s="289" t="s">
        <v>174</v>
      </c>
      <c r="C14" s="290"/>
      <c r="D14" s="291">
        <f>SUM(D12:D13)</f>
        <v>724.68000000000006</v>
      </c>
      <c r="E14" s="291">
        <f>D14</f>
        <v>724.68000000000006</v>
      </c>
      <c r="F14" s="291"/>
      <c r="G14" s="291">
        <f>E14</f>
        <v>724.68000000000006</v>
      </c>
      <c r="H14" s="266"/>
      <c r="I14" s="268">
        <f>G14</f>
        <v>724.68000000000006</v>
      </c>
      <c r="J14" s="126"/>
      <c r="K14" s="126"/>
      <c r="L14" s="126"/>
      <c r="P14" s="125"/>
      <c r="Q14" s="163"/>
    </row>
    <row r="15" spans="1:19" ht="12" hidden="1" customHeight="1" x14ac:dyDescent="0.25">
      <c r="A15" s="288"/>
      <c r="B15" s="300" t="s">
        <v>200</v>
      </c>
      <c r="C15" s="290" t="s">
        <v>16</v>
      </c>
      <c r="D15" s="370">
        <v>434.80800000000005</v>
      </c>
      <c r="E15" s="298">
        <f>D15</f>
        <v>434.80800000000005</v>
      </c>
      <c r="F15" s="291"/>
      <c r="G15" s="291">
        <f>E15</f>
        <v>434.80800000000005</v>
      </c>
      <c r="H15" s="266"/>
      <c r="I15" s="268"/>
      <c r="J15" s="126"/>
      <c r="K15" s="126"/>
      <c r="L15" s="126"/>
      <c r="M15" s="109">
        <v>4.55</v>
      </c>
      <c r="N15" s="109">
        <v>1.99</v>
      </c>
      <c r="O15" s="109">
        <v>1.99</v>
      </c>
      <c r="P15" s="125">
        <v>0</v>
      </c>
      <c r="Q15" s="163">
        <f>SUM(M15:P15)</f>
        <v>8.5299999999999994</v>
      </c>
      <c r="R15" s="166"/>
      <c r="S15" s="163"/>
    </row>
    <row r="16" spans="1:19" ht="12" hidden="1" customHeight="1" x14ac:dyDescent="0.25">
      <c r="A16" s="288"/>
      <c r="B16" s="300" t="s">
        <v>201</v>
      </c>
      <c r="C16" s="290" t="s">
        <v>16</v>
      </c>
      <c r="D16" s="371">
        <f>D14-D15</f>
        <v>289.87200000000001</v>
      </c>
      <c r="E16" s="301">
        <f>E14-E15</f>
        <v>289.87200000000001</v>
      </c>
      <c r="F16" s="291"/>
      <c r="G16" s="301">
        <f>E16</f>
        <v>289.87200000000001</v>
      </c>
      <c r="H16" s="302"/>
      <c r="I16" s="303">
        <f>I14</f>
        <v>724.68000000000006</v>
      </c>
      <c r="J16" s="126"/>
      <c r="K16" s="126"/>
      <c r="L16" s="126"/>
      <c r="P16" s="125"/>
      <c r="Q16" s="163"/>
      <c r="R16" s="166"/>
      <c r="S16" s="163"/>
    </row>
    <row r="17" spans="1:12" ht="76.900000000000006" hidden="1" customHeight="1" x14ac:dyDescent="0.2">
      <c r="A17" s="264"/>
      <c r="B17" s="600" t="s">
        <v>241</v>
      </c>
      <c r="C17" s="601"/>
      <c r="D17" s="601"/>
      <c r="E17" s="601"/>
      <c r="F17" s="601"/>
      <c r="G17" s="601"/>
      <c r="H17" s="266"/>
      <c r="I17" s="268"/>
      <c r="J17" s="126"/>
      <c r="K17" s="128"/>
      <c r="L17" s="128"/>
    </row>
    <row r="18" spans="1:12" ht="15.75" hidden="1" x14ac:dyDescent="0.25">
      <c r="A18" s="272"/>
      <c r="B18" s="273" t="s">
        <v>119</v>
      </c>
      <c r="C18" s="275"/>
      <c r="D18" s="275"/>
      <c r="E18" s="275"/>
      <c r="F18" s="275"/>
      <c r="G18" s="276"/>
      <c r="H18" s="276">
        <f>H16</f>
        <v>0</v>
      </c>
      <c r="I18" s="277">
        <f>I16</f>
        <v>724.68000000000006</v>
      </c>
      <c r="J18" s="126"/>
      <c r="K18" s="128"/>
      <c r="L18" s="128"/>
    </row>
    <row r="19" spans="1:12" ht="15.75" hidden="1" x14ac:dyDescent="0.25">
      <c r="A19" s="285"/>
      <c r="B19" s="286"/>
      <c r="C19" s="287"/>
      <c r="D19" s="281"/>
      <c r="E19" s="281"/>
      <c r="F19" s="281"/>
      <c r="G19" s="282"/>
      <c r="H19" s="282"/>
      <c r="I19" s="283"/>
      <c r="J19" s="126"/>
      <c r="K19" s="128"/>
      <c r="L19" s="128"/>
    </row>
    <row r="20" spans="1:12" ht="47.25" hidden="1" x14ac:dyDescent="0.25">
      <c r="A20" s="257" t="e">
        <f>#REF!</f>
        <v>#REF!</v>
      </c>
      <c r="B20" s="258" t="e">
        <f>#REF!</f>
        <v>#REF!</v>
      </c>
      <c r="C20" s="259" t="s">
        <v>141</v>
      </c>
      <c r="D20" s="260" t="s">
        <v>193</v>
      </c>
      <c r="E20" s="260"/>
      <c r="F20" s="260"/>
      <c r="G20" s="260" t="s">
        <v>137</v>
      </c>
      <c r="H20" s="262">
        <f>H24</f>
        <v>0</v>
      </c>
      <c r="I20" s="263">
        <f>I24</f>
        <v>0.2</v>
      </c>
      <c r="J20" s="126"/>
      <c r="K20" s="128"/>
      <c r="L20" s="128"/>
    </row>
    <row r="21" spans="1:12" ht="15.75" hidden="1" x14ac:dyDescent="0.25">
      <c r="A21" s="288"/>
      <c r="B21" s="372"/>
      <c r="C21" s="266"/>
      <c r="D21" s="291"/>
      <c r="E21" s="291"/>
      <c r="F21" s="260"/>
      <c r="G21" s="266"/>
      <c r="H21" s="267"/>
      <c r="I21" s="268"/>
      <c r="J21" s="126"/>
      <c r="K21" s="128"/>
      <c r="L21" s="128"/>
    </row>
    <row r="22" spans="1:12" s="251" customFormat="1" ht="30" hidden="1" x14ac:dyDescent="0.25">
      <c r="A22" s="257"/>
      <c r="B22" s="269" t="s">
        <v>171</v>
      </c>
      <c r="C22" s="265" t="s">
        <v>146</v>
      </c>
      <c r="D22" s="265">
        <v>0.2</v>
      </c>
      <c r="E22" s="265"/>
      <c r="F22" s="265"/>
      <c r="G22" s="271">
        <v>0.2</v>
      </c>
      <c r="H22" s="271"/>
      <c r="I22" s="263">
        <v>0.2</v>
      </c>
      <c r="J22" s="249"/>
      <c r="K22" s="250"/>
      <c r="L22" s="250"/>
    </row>
    <row r="23" spans="1:12" ht="15.75" hidden="1" x14ac:dyDescent="0.25">
      <c r="A23" s="288"/>
      <c r="B23" s="264"/>
      <c r="C23" s="291"/>
      <c r="D23" s="291"/>
      <c r="E23" s="291"/>
      <c r="F23" s="291"/>
      <c r="G23" s="266"/>
      <c r="H23" s="266"/>
      <c r="I23" s="268"/>
      <c r="J23" s="126"/>
      <c r="K23" s="128"/>
      <c r="L23" s="128"/>
    </row>
    <row r="24" spans="1:12" ht="15.75" hidden="1" x14ac:dyDescent="0.25">
      <c r="A24" s="272"/>
      <c r="B24" s="273" t="s">
        <v>119</v>
      </c>
      <c r="C24" s="275"/>
      <c r="D24" s="275"/>
      <c r="E24" s="275"/>
      <c r="F24" s="275"/>
      <c r="G24" s="276"/>
      <c r="H24" s="276">
        <f>H22</f>
        <v>0</v>
      </c>
      <c r="I24" s="277">
        <f>I22</f>
        <v>0.2</v>
      </c>
      <c r="J24" s="126"/>
      <c r="K24" s="128"/>
      <c r="L24" s="128"/>
    </row>
    <row r="25" spans="1:12" ht="15.75" hidden="1" x14ac:dyDescent="0.25">
      <c r="A25" s="285"/>
      <c r="B25" s="286"/>
      <c r="C25" s="281"/>
      <c r="D25" s="281"/>
      <c r="E25" s="281"/>
      <c r="F25" s="281"/>
      <c r="G25" s="282"/>
      <c r="H25" s="282"/>
      <c r="I25" s="283"/>
      <c r="J25" s="126"/>
      <c r="K25" s="128"/>
      <c r="L25" s="128"/>
    </row>
    <row r="26" spans="1:12" s="251" customFormat="1" ht="47.25" hidden="1" x14ac:dyDescent="0.25">
      <c r="A26" s="257" t="e">
        <f>#REF!</f>
        <v>#REF!</v>
      </c>
      <c r="B26" s="258" t="e">
        <f>#REF!</f>
        <v>#REF!</v>
      </c>
      <c r="C26" s="259" t="s">
        <v>141</v>
      </c>
      <c r="D26" s="260" t="s">
        <v>242</v>
      </c>
      <c r="E26" s="261"/>
      <c r="F26" s="261"/>
      <c r="G26" s="260" t="s">
        <v>137</v>
      </c>
      <c r="H26" s="262">
        <f>H30</f>
        <v>0</v>
      </c>
      <c r="I26" s="263">
        <f>I30</f>
        <v>1</v>
      </c>
      <c r="J26" s="249"/>
      <c r="K26" s="250"/>
      <c r="L26" s="250"/>
    </row>
    <row r="27" spans="1:12" s="251" customFormat="1" ht="15.75" hidden="1" x14ac:dyDescent="0.2">
      <c r="A27" s="257"/>
      <c r="B27" s="264" t="s">
        <v>188</v>
      </c>
      <c r="C27" s="257"/>
      <c r="D27" s="265"/>
      <c r="E27" s="261"/>
      <c r="F27" s="261"/>
      <c r="G27" s="266"/>
      <c r="H27" s="267"/>
      <c r="I27" s="268"/>
      <c r="J27" s="249"/>
      <c r="K27" s="250"/>
      <c r="L27" s="250"/>
    </row>
    <row r="28" spans="1:12" s="251" customFormat="1" ht="30.75" hidden="1" x14ac:dyDescent="0.25">
      <c r="A28" s="257"/>
      <c r="B28" s="269" t="s">
        <v>226</v>
      </c>
      <c r="C28" s="270" t="e">
        <f>#REF!</f>
        <v>#REF!</v>
      </c>
      <c r="D28" s="270" t="e">
        <f>#REF!</f>
        <v>#REF!</v>
      </c>
      <c r="E28" s="261"/>
      <c r="F28" s="261"/>
      <c r="G28" s="265">
        <v>1</v>
      </c>
      <c r="H28" s="271"/>
      <c r="I28" s="263">
        <f>G28</f>
        <v>1</v>
      </c>
      <c r="J28" s="249"/>
      <c r="K28" s="250"/>
      <c r="L28" s="250"/>
    </row>
    <row r="29" spans="1:12" s="251" customFormat="1" ht="15.75" hidden="1" x14ac:dyDescent="0.2">
      <c r="A29" s="257"/>
      <c r="B29" s="264"/>
      <c r="C29" s="257"/>
      <c r="D29" s="270"/>
      <c r="E29" s="261"/>
      <c r="F29" s="261"/>
      <c r="G29" s="266"/>
      <c r="H29" s="266"/>
      <c r="I29" s="268"/>
      <c r="J29" s="249"/>
      <c r="K29" s="250"/>
      <c r="L29" s="250"/>
    </row>
    <row r="30" spans="1:12" s="251" customFormat="1" ht="15.75" hidden="1" x14ac:dyDescent="0.25">
      <c r="A30" s="272"/>
      <c r="B30" s="273" t="s">
        <v>119</v>
      </c>
      <c r="C30" s="274"/>
      <c r="D30" s="274"/>
      <c r="E30" s="275"/>
      <c r="F30" s="275"/>
      <c r="G30" s="276"/>
      <c r="H30" s="276">
        <f>H28</f>
        <v>0</v>
      </c>
      <c r="I30" s="379">
        <f>I28</f>
        <v>1</v>
      </c>
      <c r="J30" s="249"/>
      <c r="K30" s="250"/>
      <c r="L30" s="250"/>
    </row>
    <row r="31" spans="1:12" s="251" customFormat="1" ht="15.75" hidden="1" x14ac:dyDescent="0.25">
      <c r="A31" s="257"/>
      <c r="B31" s="258"/>
      <c r="C31" s="257"/>
      <c r="D31" s="270"/>
      <c r="E31" s="261"/>
      <c r="F31" s="261"/>
      <c r="G31" s="278"/>
      <c r="H31" s="278"/>
      <c r="I31" s="279"/>
      <c r="J31" s="249"/>
      <c r="K31" s="250"/>
      <c r="L31" s="250"/>
    </row>
    <row r="32" spans="1:12" s="251" customFormat="1" ht="15.75" hidden="1" x14ac:dyDescent="0.25">
      <c r="A32" s="257"/>
      <c r="B32" s="258"/>
      <c r="C32" s="257"/>
      <c r="D32" s="270"/>
      <c r="E32" s="261"/>
      <c r="F32" s="261"/>
      <c r="G32" s="278"/>
      <c r="H32" s="278"/>
      <c r="I32" s="279"/>
      <c r="J32" s="249"/>
      <c r="K32" s="250"/>
      <c r="L32" s="250"/>
    </row>
    <row r="33" spans="1:17" s="251" customFormat="1" ht="47.25" hidden="1" x14ac:dyDescent="0.25">
      <c r="A33" s="257" t="e">
        <f>#REF!</f>
        <v>#REF!</v>
      </c>
      <c r="B33" s="258" t="e">
        <f>#REF!</f>
        <v>#REF!</v>
      </c>
      <c r="C33" s="257" t="e">
        <f>#REF!</f>
        <v>#REF!</v>
      </c>
      <c r="D33" s="260" t="s">
        <v>242</v>
      </c>
      <c r="E33" s="261"/>
      <c r="F33" s="261"/>
      <c r="G33" s="260" t="s">
        <v>137</v>
      </c>
      <c r="H33" s="262">
        <f>H41</f>
        <v>0</v>
      </c>
      <c r="I33" s="263">
        <f>I41</f>
        <v>41.19</v>
      </c>
      <c r="J33" s="249"/>
      <c r="K33" s="250"/>
      <c r="L33" s="250"/>
    </row>
    <row r="34" spans="1:17" ht="15.75" hidden="1" x14ac:dyDescent="0.25">
      <c r="A34" s="257"/>
      <c r="B34" s="257"/>
      <c r="C34" s="257"/>
      <c r="D34" s="280"/>
      <c r="E34" s="281"/>
      <c r="F34" s="281"/>
      <c r="G34" s="282"/>
      <c r="H34" s="282"/>
      <c r="I34" s="283"/>
      <c r="J34" s="126"/>
      <c r="K34" s="128"/>
      <c r="L34" s="128"/>
    </row>
    <row r="35" spans="1:17" s="251" customFormat="1" ht="31.5" hidden="1" x14ac:dyDescent="0.25">
      <c r="A35" s="257"/>
      <c r="B35" s="269" t="s">
        <v>227</v>
      </c>
      <c r="C35" s="270" t="s">
        <v>26</v>
      </c>
      <c r="D35" s="270" t="e">
        <f>#REF!</f>
        <v>#REF!</v>
      </c>
      <c r="E35" s="261"/>
      <c r="F35" s="261"/>
      <c r="G35" s="265"/>
      <c r="H35" s="271"/>
      <c r="I35" s="263"/>
      <c r="J35" s="249"/>
      <c r="K35" s="250"/>
      <c r="L35" s="250"/>
    </row>
    <row r="36" spans="1:17" s="251" customFormat="1" ht="15.75" hidden="1" x14ac:dyDescent="0.25">
      <c r="A36" s="257"/>
      <c r="B36" s="284" t="s">
        <v>189</v>
      </c>
      <c r="C36" s="270" t="s">
        <v>26</v>
      </c>
      <c r="D36" s="270"/>
      <c r="E36" s="261"/>
      <c r="F36" s="261"/>
      <c r="G36" s="265">
        <f>10.14</f>
        <v>10.14</v>
      </c>
      <c r="H36" s="265"/>
      <c r="I36" s="263">
        <f>G36</f>
        <v>10.14</v>
      </c>
      <c r="J36" s="249"/>
      <c r="K36" s="250"/>
      <c r="L36" s="250"/>
    </row>
    <row r="37" spans="1:17" s="251" customFormat="1" ht="15.75" hidden="1" x14ac:dyDescent="0.25">
      <c r="A37" s="257"/>
      <c r="B37" s="284" t="s">
        <v>190</v>
      </c>
      <c r="C37" s="270" t="s">
        <v>26</v>
      </c>
      <c r="D37" s="270"/>
      <c r="E37" s="261"/>
      <c r="F37" s="261"/>
      <c r="G37" s="265">
        <v>11.54</v>
      </c>
      <c r="H37" s="265"/>
      <c r="I37" s="263">
        <f>G37</f>
        <v>11.54</v>
      </c>
      <c r="J37" s="249"/>
      <c r="K37" s="250"/>
      <c r="L37" s="250"/>
    </row>
    <row r="38" spans="1:17" s="251" customFormat="1" ht="15.75" hidden="1" x14ac:dyDescent="0.25">
      <c r="A38" s="257"/>
      <c r="B38" s="284" t="s">
        <v>191</v>
      </c>
      <c r="C38" s="270" t="s">
        <v>26</v>
      </c>
      <c r="D38" s="270"/>
      <c r="E38" s="261"/>
      <c r="F38" s="261"/>
      <c r="G38" s="265">
        <v>8.93</v>
      </c>
      <c r="H38" s="265"/>
      <c r="I38" s="263">
        <f>G38</f>
        <v>8.93</v>
      </c>
      <c r="J38" s="249"/>
      <c r="K38" s="250"/>
      <c r="L38" s="250"/>
    </row>
    <row r="39" spans="1:17" s="251" customFormat="1" ht="15.75" hidden="1" x14ac:dyDescent="0.25">
      <c r="A39" s="257"/>
      <c r="B39" s="284" t="s">
        <v>192</v>
      </c>
      <c r="C39" s="270" t="s">
        <v>26</v>
      </c>
      <c r="D39" s="270"/>
      <c r="E39" s="261"/>
      <c r="F39" s="261"/>
      <c r="G39" s="265">
        <v>10.58</v>
      </c>
      <c r="H39" s="265"/>
      <c r="I39" s="263">
        <f>G39</f>
        <v>10.58</v>
      </c>
      <c r="J39" s="249"/>
      <c r="K39" s="250"/>
      <c r="L39" s="250"/>
    </row>
    <row r="40" spans="1:17" s="251" customFormat="1" ht="15.75" hidden="1" x14ac:dyDescent="0.2">
      <c r="A40" s="257"/>
      <c r="B40" s="264"/>
      <c r="C40" s="257"/>
      <c r="D40" s="265"/>
      <c r="E40" s="261"/>
      <c r="F40" s="261"/>
      <c r="G40" s="266"/>
      <c r="H40" s="266"/>
      <c r="I40" s="268"/>
      <c r="J40" s="249"/>
      <c r="K40" s="250"/>
      <c r="L40" s="250"/>
    </row>
    <row r="41" spans="1:17" s="251" customFormat="1" ht="15.75" hidden="1" x14ac:dyDescent="0.25">
      <c r="A41" s="272"/>
      <c r="B41" s="273" t="s">
        <v>119</v>
      </c>
      <c r="C41" s="275"/>
      <c r="D41" s="275"/>
      <c r="E41" s="275"/>
      <c r="F41" s="275"/>
      <c r="G41" s="276"/>
      <c r="H41" s="276">
        <f>SUM(H36:H40)</f>
        <v>0</v>
      </c>
      <c r="I41" s="276">
        <f>SUM(I36:I40)</f>
        <v>41.19</v>
      </c>
      <c r="J41" s="249"/>
      <c r="K41" s="250"/>
      <c r="L41" s="250"/>
    </row>
    <row r="42" spans="1:17" s="251" customFormat="1" ht="15.75" hidden="1" x14ac:dyDescent="0.25">
      <c r="A42" s="285"/>
      <c r="B42" s="286"/>
      <c r="C42" s="287"/>
      <c r="D42" s="281"/>
      <c r="E42" s="281"/>
      <c r="F42" s="281"/>
      <c r="G42" s="282"/>
      <c r="H42" s="282"/>
      <c r="I42" s="282"/>
      <c r="J42" s="249"/>
      <c r="K42" s="250"/>
      <c r="L42" s="250"/>
    </row>
    <row r="43" spans="1:17" ht="126" hidden="1" x14ac:dyDescent="0.25">
      <c r="A43" s="257" t="e">
        <f>#REF!</f>
        <v>#REF!</v>
      </c>
      <c r="B43" s="258" t="e">
        <f>#REF!</f>
        <v>#REF!</v>
      </c>
      <c r="C43" s="259" t="s">
        <v>141</v>
      </c>
      <c r="D43" s="260" t="s">
        <v>178</v>
      </c>
      <c r="E43" s="260"/>
      <c r="F43" s="260" t="s">
        <v>185</v>
      </c>
      <c r="G43" s="260" t="s">
        <v>153</v>
      </c>
      <c r="H43" s="262">
        <f>H55</f>
        <v>0</v>
      </c>
      <c r="I43" s="263">
        <f>I53</f>
        <v>750</v>
      </c>
      <c r="J43" s="126"/>
      <c r="K43" s="128"/>
      <c r="L43" s="128"/>
    </row>
    <row r="44" spans="1:17" ht="15.75" hidden="1" x14ac:dyDescent="0.25">
      <c r="A44" s="288"/>
      <c r="B44" s="289"/>
      <c r="C44" s="290"/>
      <c r="D44" s="291"/>
      <c r="E44" s="291"/>
      <c r="F44" s="291"/>
      <c r="G44" s="266"/>
      <c r="H44" s="266"/>
      <c r="I44" s="292"/>
      <c r="J44" s="126"/>
      <c r="K44" s="126"/>
      <c r="L44" s="126"/>
      <c r="P44" s="125"/>
      <c r="Q44" s="163"/>
    </row>
    <row r="45" spans="1:17" ht="25.5" hidden="1" customHeight="1" x14ac:dyDescent="0.25">
      <c r="A45" s="288"/>
      <c r="B45" s="293" t="s">
        <v>173</v>
      </c>
      <c r="C45" s="294"/>
      <c r="D45" s="266"/>
      <c r="E45" s="291"/>
      <c r="F45" s="291"/>
      <c r="G45" s="266"/>
      <c r="H45" s="266"/>
      <c r="I45" s="292"/>
      <c r="J45" s="126"/>
      <c r="K45" s="126"/>
      <c r="L45" s="126"/>
      <c r="M45" s="22">
        <v>5.1100000000000003</v>
      </c>
      <c r="N45" s="22">
        <v>2.23</v>
      </c>
      <c r="O45" s="22">
        <v>2.23</v>
      </c>
      <c r="P45" s="125">
        <v>0</v>
      </c>
      <c r="Q45" s="163">
        <f>SUM(M45:P45)</f>
        <v>9.57</v>
      </c>
    </row>
    <row r="46" spans="1:17" ht="12" hidden="1" customHeight="1" x14ac:dyDescent="0.25">
      <c r="A46" s="288"/>
      <c r="B46" s="289" t="s">
        <v>175</v>
      </c>
      <c r="C46" s="290" t="s">
        <v>16</v>
      </c>
      <c r="D46" s="291">
        <v>437.52</v>
      </c>
      <c r="E46" s="291"/>
      <c r="F46" s="291"/>
      <c r="G46" s="266"/>
      <c r="H46" s="266"/>
      <c r="I46" s="292"/>
      <c r="J46" s="126"/>
      <c r="K46" s="126"/>
      <c r="L46" s="126"/>
      <c r="M46" s="165">
        <f>M45/Q45</f>
        <v>0.53396029258098221</v>
      </c>
      <c r="N46" s="165">
        <f>N45/Q45</f>
        <v>0.23301985370950887</v>
      </c>
      <c r="O46" s="165">
        <f>O45/Q45</f>
        <v>0.23301985370950887</v>
      </c>
      <c r="P46" s="125">
        <v>0</v>
      </c>
      <c r="Q46" s="164">
        <f>SUM(M46:P46)</f>
        <v>0.99999999999999989</v>
      </c>
    </row>
    <row r="47" spans="1:17" ht="17.100000000000001" hidden="1" customHeight="1" x14ac:dyDescent="0.25">
      <c r="A47" s="288"/>
      <c r="B47" s="289" t="s">
        <v>176</v>
      </c>
      <c r="C47" s="290" t="s">
        <v>16</v>
      </c>
      <c r="D47" s="291">
        <v>287.16000000000003</v>
      </c>
      <c r="E47" s="291"/>
      <c r="F47" s="291"/>
      <c r="G47" s="266"/>
      <c r="H47" s="266"/>
      <c r="I47" s="292"/>
      <c r="J47" s="126"/>
      <c r="K47" s="126"/>
      <c r="L47" s="126"/>
      <c r="P47" s="125">
        <v>0</v>
      </c>
      <c r="Q47" s="163">
        <f>SUM(M47:P47)</f>
        <v>0</v>
      </c>
    </row>
    <row r="48" spans="1:17" ht="17.100000000000001" hidden="1" customHeight="1" x14ac:dyDescent="0.25">
      <c r="A48" s="288"/>
      <c r="B48" s="289" t="s">
        <v>174</v>
      </c>
      <c r="C48" s="290"/>
      <c r="D48" s="291">
        <f>SUM(D46:D47)</f>
        <v>724.68000000000006</v>
      </c>
      <c r="E48" s="291"/>
      <c r="F48" s="291"/>
      <c r="G48" s="266"/>
      <c r="H48" s="266"/>
      <c r="I48" s="292"/>
      <c r="J48" s="126"/>
      <c r="K48" s="126"/>
      <c r="L48" s="126"/>
      <c r="P48" s="125"/>
      <c r="Q48" s="163"/>
    </row>
    <row r="49" spans="1:19" ht="23.65" hidden="1" customHeight="1" x14ac:dyDescent="0.25">
      <c r="A49" s="288"/>
      <c r="B49" s="295" t="s">
        <v>177</v>
      </c>
      <c r="C49" s="290"/>
      <c r="D49" s="291"/>
      <c r="E49" s="291"/>
      <c r="F49" s="291"/>
      <c r="G49" s="266"/>
      <c r="H49" s="266"/>
      <c r="I49" s="292"/>
      <c r="J49" s="126"/>
      <c r="K49" s="126"/>
      <c r="L49" s="126"/>
      <c r="P49" s="125"/>
      <c r="Q49" s="163"/>
    </row>
    <row r="50" spans="1:19" ht="80.099999999999994" hidden="1" customHeight="1" x14ac:dyDescent="0.25">
      <c r="A50" s="288"/>
      <c r="B50" s="289" t="s">
        <v>179</v>
      </c>
      <c r="C50" s="290" t="s">
        <v>16</v>
      </c>
      <c r="D50" s="291">
        <v>25.319999999999936</v>
      </c>
      <c r="E50" s="291"/>
      <c r="F50" s="291"/>
      <c r="G50" s="266"/>
      <c r="H50" s="266"/>
      <c r="I50" s="292"/>
      <c r="J50" s="126"/>
      <c r="K50" s="126"/>
      <c r="L50" s="126"/>
      <c r="P50" s="125"/>
      <c r="Q50" s="163"/>
    </row>
    <row r="51" spans="1:19" ht="24" hidden="1" customHeight="1" x14ac:dyDescent="0.25">
      <c r="A51" s="288"/>
      <c r="B51" s="296" t="s">
        <v>169</v>
      </c>
      <c r="C51" s="297" t="s">
        <v>16</v>
      </c>
      <c r="D51" s="266">
        <f>D50+D48</f>
        <v>750</v>
      </c>
      <c r="E51" s="298"/>
      <c r="F51" s="299">
        <f>D51-E51</f>
        <v>750</v>
      </c>
      <c r="G51" s="291">
        <f>D51</f>
        <v>750</v>
      </c>
      <c r="H51" s="266"/>
      <c r="I51" s="268"/>
      <c r="J51" s="126"/>
      <c r="K51" s="126"/>
      <c r="L51" s="126"/>
      <c r="M51" s="109">
        <v>4.55</v>
      </c>
      <c r="N51" s="109">
        <v>1.99</v>
      </c>
      <c r="O51" s="109">
        <v>1.99</v>
      </c>
      <c r="P51" s="125">
        <v>0</v>
      </c>
      <c r="Q51" s="163">
        <f>SUM(M51:P51)</f>
        <v>8.5299999999999994</v>
      </c>
      <c r="R51" s="166"/>
      <c r="S51" s="163"/>
    </row>
    <row r="52" spans="1:19" ht="12" hidden="1" customHeight="1" x14ac:dyDescent="0.25">
      <c r="A52" s="288"/>
      <c r="B52" s="300" t="s">
        <v>202</v>
      </c>
      <c r="C52" s="297"/>
      <c r="D52" s="291">
        <v>0</v>
      </c>
      <c r="E52" s="291"/>
      <c r="F52" s="291">
        <v>0</v>
      </c>
      <c r="G52" s="291">
        <f>E52+F52</f>
        <v>0</v>
      </c>
      <c r="H52" s="266"/>
      <c r="I52" s="292"/>
      <c r="J52" s="126"/>
      <c r="K52" s="126"/>
      <c r="L52" s="126"/>
      <c r="P52" s="125"/>
      <c r="Q52" s="163"/>
      <c r="R52" s="166"/>
      <c r="S52" s="163"/>
    </row>
    <row r="53" spans="1:19" ht="44.45" hidden="1" customHeight="1" x14ac:dyDescent="0.25">
      <c r="A53" s="288"/>
      <c r="B53" s="300" t="s">
        <v>168</v>
      </c>
      <c r="C53" s="297"/>
      <c r="D53" s="301">
        <f>D51-D52</f>
        <v>750</v>
      </c>
      <c r="E53" s="301"/>
      <c r="F53" s="301">
        <f>F51-F52</f>
        <v>750</v>
      </c>
      <c r="G53" s="301">
        <f>G51-G52</f>
        <v>750</v>
      </c>
      <c r="H53" s="302"/>
      <c r="I53" s="303">
        <f>G53-H53</f>
        <v>750</v>
      </c>
      <c r="J53" s="126"/>
      <c r="K53" s="126"/>
      <c r="L53" s="126"/>
      <c r="P53" s="125"/>
      <c r="Q53" s="163"/>
      <c r="R53" s="166"/>
      <c r="S53" s="163"/>
    </row>
    <row r="54" spans="1:19" ht="172.15" hidden="1" customHeight="1" x14ac:dyDescent="0.2">
      <c r="A54" s="264"/>
      <c r="B54" s="600" t="s">
        <v>228</v>
      </c>
      <c r="C54" s="601"/>
      <c r="D54" s="601"/>
      <c r="E54" s="601"/>
      <c r="F54" s="601"/>
      <c r="G54" s="601"/>
      <c r="H54" s="266"/>
      <c r="I54" s="292"/>
      <c r="J54" s="126"/>
      <c r="K54" s="128"/>
      <c r="L54" s="128"/>
    </row>
    <row r="55" spans="1:19" ht="15.75" hidden="1" x14ac:dyDescent="0.25">
      <c r="A55" s="272"/>
      <c r="B55" s="273" t="s">
        <v>119</v>
      </c>
      <c r="C55" s="275"/>
      <c r="D55" s="275"/>
      <c r="E55" s="275"/>
      <c r="F55" s="275"/>
      <c r="G55" s="276"/>
      <c r="H55" s="276">
        <f>H53</f>
        <v>0</v>
      </c>
      <c r="I55" s="277">
        <f>H55</f>
        <v>0</v>
      </c>
      <c r="J55" s="126"/>
      <c r="K55" s="128"/>
      <c r="L55" s="128"/>
    </row>
    <row r="56" spans="1:19" s="251" customFormat="1" ht="15.75" x14ac:dyDescent="0.25">
      <c r="A56" s="304"/>
      <c r="B56" s="305"/>
      <c r="C56" s="306"/>
      <c r="D56" s="306"/>
      <c r="E56" s="306"/>
      <c r="F56" s="306"/>
      <c r="G56" s="307"/>
      <c r="H56" s="307"/>
      <c r="I56" s="307"/>
      <c r="J56" s="249"/>
      <c r="K56" s="250"/>
      <c r="L56" s="250"/>
    </row>
    <row r="57" spans="1:19" ht="15.75" x14ac:dyDescent="0.25">
      <c r="A57" s="308" t="e">
        <f>#REF!</f>
        <v>#REF!</v>
      </c>
      <c r="B57" s="309" t="e">
        <f>#REF!</f>
        <v>#REF!</v>
      </c>
      <c r="C57" s="310"/>
      <c r="D57" s="310"/>
      <c r="E57" s="310"/>
      <c r="F57" s="310"/>
      <c r="G57" s="310"/>
      <c r="H57" s="310"/>
      <c r="I57" s="311"/>
      <c r="J57" s="116"/>
      <c r="K57" s="116"/>
      <c r="L57" s="116"/>
    </row>
    <row r="58" spans="1:19" ht="7.15" hidden="1" customHeight="1" x14ac:dyDescent="0.25">
      <c r="A58" s="312"/>
      <c r="B58" s="286"/>
      <c r="C58" s="282"/>
      <c r="D58" s="313"/>
      <c r="E58" s="282"/>
      <c r="F58" s="282"/>
      <c r="G58" s="282"/>
      <c r="H58" s="282"/>
      <c r="I58" s="282"/>
      <c r="J58" s="190"/>
      <c r="K58" s="190"/>
      <c r="L58" s="190"/>
      <c r="M58" s="190"/>
      <c r="N58" s="190"/>
      <c r="O58" s="190"/>
      <c r="P58" s="190"/>
      <c r="Q58" s="190"/>
      <c r="R58" s="190"/>
    </row>
    <row r="59" spans="1:19" ht="48" hidden="1" customHeight="1" x14ac:dyDescent="0.25">
      <c r="A59" s="257" t="e">
        <f>#REF!</f>
        <v>#REF!</v>
      </c>
      <c r="B59" s="269" t="e">
        <f>#REF!</f>
        <v>#REF!</v>
      </c>
      <c r="C59" s="270" t="e">
        <f>#REF!</f>
        <v>#REF!</v>
      </c>
      <c r="D59" s="260" t="s">
        <v>242</v>
      </c>
      <c r="E59" s="313"/>
      <c r="F59" s="282"/>
      <c r="G59" s="260" t="s">
        <v>137</v>
      </c>
      <c r="H59" s="262">
        <f>H65</f>
        <v>0</v>
      </c>
      <c r="I59" s="260">
        <f>I65</f>
        <v>724.68000000000006</v>
      </c>
      <c r="J59" s="126"/>
      <c r="K59" s="128"/>
      <c r="L59" s="128"/>
    </row>
    <row r="60" spans="1:19" s="251" customFormat="1" ht="15.75" hidden="1" x14ac:dyDescent="0.25">
      <c r="A60" s="257"/>
      <c r="B60" s="269"/>
      <c r="C60" s="270" t="e">
        <f>#REF!</f>
        <v>#REF!</v>
      </c>
      <c r="D60" s="270" t="e">
        <f>#REF!</f>
        <v>#REF!</v>
      </c>
      <c r="E60" s="261"/>
      <c r="F60" s="261"/>
      <c r="G60" s="265"/>
      <c r="H60" s="271"/>
      <c r="I60" s="263"/>
      <c r="J60" s="249"/>
      <c r="K60" s="250"/>
      <c r="L60" s="250"/>
    </row>
    <row r="61" spans="1:19" s="251" customFormat="1" ht="30.75" hidden="1" x14ac:dyDescent="0.25">
      <c r="A61" s="257"/>
      <c r="B61" s="284" t="s">
        <v>229</v>
      </c>
      <c r="C61" s="270"/>
      <c r="D61" s="315"/>
      <c r="E61" s="261"/>
      <c r="F61" s="261"/>
      <c r="G61" s="261"/>
      <c r="H61" s="278"/>
      <c r="I61" s="316"/>
      <c r="J61" s="249"/>
      <c r="K61" s="250"/>
      <c r="L61" s="250"/>
    </row>
    <row r="62" spans="1:19" s="251" customFormat="1" ht="15.75" hidden="1" x14ac:dyDescent="0.25">
      <c r="A62" s="257"/>
      <c r="B62" s="284" t="s">
        <v>194</v>
      </c>
      <c r="C62" s="270" t="e">
        <f>#REF!</f>
        <v>#REF!</v>
      </c>
      <c r="D62" s="315">
        <v>437.52</v>
      </c>
      <c r="E62" s="261"/>
      <c r="F62" s="261"/>
      <c r="G62" s="261">
        <f>D62</f>
        <v>437.52</v>
      </c>
      <c r="H62" s="278"/>
      <c r="I62" s="316">
        <f>G62</f>
        <v>437.52</v>
      </c>
      <c r="J62" s="249"/>
      <c r="K62" s="250"/>
      <c r="L62" s="250"/>
    </row>
    <row r="63" spans="1:19" s="251" customFormat="1" ht="15.75" hidden="1" x14ac:dyDescent="0.25">
      <c r="A63" s="257"/>
      <c r="B63" s="284" t="s">
        <v>195</v>
      </c>
      <c r="C63" s="270" t="e">
        <f>#REF!</f>
        <v>#REF!</v>
      </c>
      <c r="D63" s="315">
        <v>287.16000000000003</v>
      </c>
      <c r="E63" s="261"/>
      <c r="F63" s="261"/>
      <c r="G63" s="261">
        <f>D63</f>
        <v>287.16000000000003</v>
      </c>
      <c r="H63" s="278"/>
      <c r="I63" s="316">
        <f>G63</f>
        <v>287.16000000000003</v>
      </c>
      <c r="J63" s="249"/>
      <c r="K63" s="250"/>
      <c r="L63" s="250"/>
    </row>
    <row r="64" spans="1:19" s="251" customFormat="1" ht="49.9" hidden="1" customHeight="1" x14ac:dyDescent="0.25">
      <c r="A64" s="257"/>
      <c r="B64" s="317" t="s">
        <v>196</v>
      </c>
      <c r="C64" s="270"/>
      <c r="D64" s="315"/>
      <c r="E64" s="261"/>
      <c r="F64" s="261"/>
      <c r="G64" s="261"/>
      <c r="H64" s="278"/>
      <c r="I64" s="316"/>
      <c r="J64" s="249"/>
      <c r="K64" s="250"/>
      <c r="L64" s="250"/>
    </row>
    <row r="65" spans="1:18" s="251" customFormat="1" ht="15.75" hidden="1" x14ac:dyDescent="0.25">
      <c r="A65" s="272"/>
      <c r="B65" s="273" t="s">
        <v>119</v>
      </c>
      <c r="C65" s="275"/>
      <c r="D65" s="275"/>
      <c r="E65" s="275"/>
      <c r="F65" s="275"/>
      <c r="G65" s="276"/>
      <c r="H65" s="276">
        <f t="shared" ref="H65:R65" si="0">SUM(H62:H64)</f>
        <v>0</v>
      </c>
      <c r="I65" s="276">
        <f t="shared" si="0"/>
        <v>724.68000000000006</v>
      </c>
      <c r="J65" s="133">
        <f t="shared" si="0"/>
        <v>0</v>
      </c>
      <c r="K65" s="133">
        <f t="shared" si="0"/>
        <v>0</v>
      </c>
      <c r="L65" s="133">
        <f t="shared" si="0"/>
        <v>0</v>
      </c>
      <c r="M65" s="133">
        <f t="shared" si="0"/>
        <v>0</v>
      </c>
      <c r="N65" s="133">
        <f t="shared" si="0"/>
        <v>0</v>
      </c>
      <c r="O65" s="133">
        <f t="shared" si="0"/>
        <v>0</v>
      </c>
      <c r="P65" s="133">
        <f t="shared" si="0"/>
        <v>0</v>
      </c>
      <c r="Q65" s="133">
        <f t="shared" si="0"/>
        <v>0</v>
      </c>
      <c r="R65" s="133">
        <f t="shared" si="0"/>
        <v>0</v>
      </c>
    </row>
    <row r="66" spans="1:18" ht="15.75" x14ac:dyDescent="0.25">
      <c r="A66" s="257"/>
      <c r="B66" s="269"/>
      <c r="C66" s="270"/>
      <c r="D66" s="149"/>
      <c r="E66" s="281"/>
      <c r="F66" s="281"/>
      <c r="G66" s="282"/>
      <c r="H66" s="282"/>
      <c r="I66" s="283"/>
      <c r="J66" s="126"/>
      <c r="K66" s="128"/>
      <c r="L66" s="128"/>
    </row>
    <row r="67" spans="1:18" ht="47.25" x14ac:dyDescent="0.25">
      <c r="A67" s="257" t="e">
        <f>#REF!</f>
        <v>#REF!</v>
      </c>
      <c r="B67" s="269" t="e">
        <f>#REF!</f>
        <v>#REF!</v>
      </c>
      <c r="C67" s="270" t="e">
        <f>#REF!</f>
        <v>#REF!</v>
      </c>
      <c r="D67" s="313" t="s">
        <v>193</v>
      </c>
      <c r="E67" s="282"/>
      <c r="F67" s="282"/>
      <c r="G67" s="260" t="s">
        <v>137</v>
      </c>
      <c r="H67" s="262">
        <f>H78</f>
        <v>750</v>
      </c>
      <c r="I67" s="260">
        <f>I78</f>
        <v>724.68000000000006</v>
      </c>
      <c r="J67" s="126"/>
      <c r="K67" s="128"/>
      <c r="L67" s="128"/>
    </row>
    <row r="68" spans="1:18" s="251" customFormat="1" ht="30.75" x14ac:dyDescent="0.25">
      <c r="A68" s="257"/>
      <c r="B68" s="269" t="s">
        <v>278</v>
      </c>
      <c r="C68" s="270" t="s">
        <v>35</v>
      </c>
      <c r="D68" s="270" t="e">
        <f>#REF!</f>
        <v>#REF!</v>
      </c>
      <c r="E68" s="261"/>
      <c r="F68" s="261"/>
      <c r="G68" s="265"/>
      <c r="H68" s="271"/>
      <c r="I68" s="263"/>
      <c r="J68" s="249"/>
      <c r="K68" s="250"/>
      <c r="L68" s="250"/>
    </row>
    <row r="69" spans="1:18" s="251" customFormat="1" ht="15.75" x14ac:dyDescent="0.25">
      <c r="A69" s="257"/>
      <c r="B69" s="318" t="s">
        <v>203</v>
      </c>
      <c r="C69" s="270"/>
      <c r="D69" s="315"/>
      <c r="E69" s="261"/>
      <c r="F69" s="261"/>
      <c r="G69" s="261"/>
      <c r="H69" s="271"/>
      <c r="I69" s="316"/>
      <c r="J69" s="249"/>
      <c r="K69" s="250"/>
      <c r="L69" s="250"/>
    </row>
    <row r="70" spans="1:18" s="251" customFormat="1" ht="15.75" x14ac:dyDescent="0.25">
      <c r="A70" s="257"/>
      <c r="B70" s="318" t="s">
        <v>209</v>
      </c>
      <c r="C70" s="270" t="s">
        <v>35</v>
      </c>
      <c r="D70" s="315">
        <v>437.52</v>
      </c>
      <c r="E70" s="319"/>
      <c r="F70" s="319"/>
      <c r="G70" s="261">
        <f t="shared" ref="G70:G75" si="1">D70</f>
        <v>437.52</v>
      </c>
      <c r="H70" s="265">
        <f>G70</f>
        <v>437.52</v>
      </c>
      <c r="I70" s="316">
        <f>H70</f>
        <v>437.52</v>
      </c>
      <c r="J70" s="249"/>
      <c r="K70" s="250"/>
      <c r="L70" s="250"/>
    </row>
    <row r="71" spans="1:18" s="251" customFormat="1" ht="223.15" customHeight="1" x14ac:dyDescent="0.25">
      <c r="A71" s="257"/>
      <c r="B71" s="320" t="s">
        <v>207</v>
      </c>
      <c r="C71" s="270"/>
      <c r="D71" s="315"/>
      <c r="E71" s="319"/>
      <c r="F71" s="319"/>
      <c r="G71" s="261">
        <f t="shared" si="1"/>
        <v>0</v>
      </c>
      <c r="H71" s="265">
        <f>G71</f>
        <v>0</v>
      </c>
      <c r="I71" s="316"/>
      <c r="J71" s="249"/>
      <c r="K71" s="250"/>
      <c r="L71" s="250"/>
    </row>
    <row r="72" spans="1:18" s="251" customFormat="1" ht="38.450000000000003" customHeight="1" x14ac:dyDescent="0.25">
      <c r="A72" s="257"/>
      <c r="B72" s="318" t="s">
        <v>205</v>
      </c>
      <c r="C72" s="270" t="s">
        <v>35</v>
      </c>
      <c r="D72" s="315">
        <v>287.16000000000003</v>
      </c>
      <c r="E72" s="319"/>
      <c r="F72" s="319"/>
      <c r="G72" s="261">
        <f t="shared" si="1"/>
        <v>287.16000000000003</v>
      </c>
      <c r="H72" s="265">
        <f>G72</f>
        <v>287.16000000000003</v>
      </c>
      <c r="I72" s="316">
        <f>H72</f>
        <v>287.16000000000003</v>
      </c>
      <c r="J72" s="249"/>
      <c r="K72" s="250"/>
      <c r="L72" s="250"/>
    </row>
    <row r="73" spans="1:18" s="251" customFormat="1" ht="313.89999999999998" customHeight="1" x14ac:dyDescent="0.25">
      <c r="A73" s="257"/>
      <c r="B73" s="320" t="s">
        <v>269</v>
      </c>
      <c r="C73" s="270"/>
      <c r="D73" s="315"/>
      <c r="E73" s="319"/>
      <c r="F73" s="319"/>
      <c r="G73" s="261">
        <f t="shared" si="1"/>
        <v>0</v>
      </c>
      <c r="H73" s="265">
        <f>G73</f>
        <v>0</v>
      </c>
      <c r="I73" s="316"/>
      <c r="J73" s="249"/>
      <c r="K73" s="250"/>
      <c r="L73" s="250"/>
    </row>
    <row r="74" spans="1:18" s="251" customFormat="1" ht="60" customHeight="1" x14ac:dyDescent="0.25">
      <c r="A74" s="257"/>
      <c r="B74" s="321" t="s">
        <v>270</v>
      </c>
      <c r="C74" s="270"/>
      <c r="D74" s="315">
        <v>25.319999999999936</v>
      </c>
      <c r="E74" s="319"/>
      <c r="F74" s="319"/>
      <c r="G74" s="261">
        <f t="shared" si="1"/>
        <v>25.319999999999936</v>
      </c>
      <c r="H74" s="265">
        <f>G74</f>
        <v>25.319999999999936</v>
      </c>
      <c r="I74" s="316"/>
      <c r="J74" s="249"/>
      <c r="K74" s="250"/>
      <c r="L74" s="250"/>
    </row>
    <row r="75" spans="1:18" s="251" customFormat="1" ht="111.6" customHeight="1" x14ac:dyDescent="0.25">
      <c r="A75" s="257"/>
      <c r="B75" s="322" t="s">
        <v>204</v>
      </c>
      <c r="C75" s="270" t="s">
        <v>16</v>
      </c>
      <c r="D75" s="315"/>
      <c r="E75" s="319"/>
      <c r="F75" s="319"/>
      <c r="G75" s="261">
        <f t="shared" si="1"/>
        <v>0</v>
      </c>
      <c r="H75" s="265">
        <f>G75</f>
        <v>0</v>
      </c>
      <c r="I75" s="316"/>
      <c r="J75" s="249"/>
      <c r="K75" s="250"/>
      <c r="L75" s="250"/>
    </row>
    <row r="76" spans="1:18" s="251" customFormat="1" ht="15.75" x14ac:dyDescent="0.25">
      <c r="A76" s="257"/>
      <c r="B76" s="322" t="s">
        <v>206</v>
      </c>
      <c r="C76" s="270"/>
      <c r="D76" s="323">
        <f>SUM(D70:D75)</f>
        <v>750</v>
      </c>
      <c r="E76" s="319"/>
      <c r="F76" s="319"/>
      <c r="G76" s="278">
        <f>SUM(G70:G75)</f>
        <v>750</v>
      </c>
      <c r="H76" s="278">
        <f>SUM(H70:H75)</f>
        <v>750</v>
      </c>
      <c r="I76" s="316"/>
      <c r="J76" s="249"/>
      <c r="K76" s="250"/>
      <c r="L76" s="250"/>
    </row>
    <row r="77" spans="1:18" ht="105" x14ac:dyDescent="0.25">
      <c r="A77" s="257"/>
      <c r="B77" s="317" t="s">
        <v>208</v>
      </c>
      <c r="C77" s="270"/>
      <c r="D77" s="149"/>
      <c r="E77" s="281"/>
      <c r="F77" s="281"/>
      <c r="G77" s="282"/>
      <c r="H77" s="282"/>
      <c r="I77" s="283"/>
      <c r="J77" s="126"/>
      <c r="K77" s="128"/>
      <c r="L77" s="128"/>
    </row>
    <row r="78" spans="1:18" s="251" customFormat="1" ht="15.75" x14ac:dyDescent="0.25">
      <c r="A78" s="272"/>
      <c r="B78" s="273" t="s">
        <v>119</v>
      </c>
      <c r="C78" s="275"/>
      <c r="D78" s="275"/>
      <c r="E78" s="275"/>
      <c r="F78" s="275"/>
      <c r="G78" s="276"/>
      <c r="H78" s="276">
        <f>SUM(H70:H75)</f>
        <v>750</v>
      </c>
      <c r="I78" s="276">
        <f t="shared" ref="I78:R78" si="2">SUM(I68:I77)</f>
        <v>724.68000000000006</v>
      </c>
      <c r="J78" s="133">
        <f t="shared" si="2"/>
        <v>0</v>
      </c>
      <c r="K78" s="133">
        <f t="shared" si="2"/>
        <v>0</v>
      </c>
      <c r="L78" s="133">
        <f t="shared" si="2"/>
        <v>0</v>
      </c>
      <c r="M78" s="133">
        <f t="shared" si="2"/>
        <v>0</v>
      </c>
      <c r="N78" s="133">
        <f t="shared" si="2"/>
        <v>0</v>
      </c>
      <c r="O78" s="133">
        <f t="shared" si="2"/>
        <v>0</v>
      </c>
      <c r="P78" s="133">
        <f t="shared" si="2"/>
        <v>0</v>
      </c>
      <c r="Q78" s="133">
        <f t="shared" si="2"/>
        <v>0</v>
      </c>
      <c r="R78" s="133">
        <f t="shared" si="2"/>
        <v>0</v>
      </c>
    </row>
    <row r="79" spans="1:18" s="251" customFormat="1" ht="15.75" x14ac:dyDescent="0.25">
      <c r="A79" s="285"/>
      <c r="B79" s="286"/>
      <c r="C79" s="281"/>
      <c r="D79" s="281"/>
      <c r="E79" s="281"/>
      <c r="F79" s="281"/>
      <c r="G79" s="282"/>
      <c r="H79" s="282"/>
      <c r="I79" s="282"/>
      <c r="J79" s="249"/>
      <c r="K79" s="250"/>
      <c r="L79" s="250"/>
    </row>
    <row r="80" spans="1:18" ht="44.45" hidden="1" customHeight="1" x14ac:dyDescent="0.25">
      <c r="A80" s="257" t="e">
        <f>#REF!</f>
        <v>#REF!</v>
      </c>
      <c r="B80" s="269" t="e">
        <f>#REF!</f>
        <v>#REF!</v>
      </c>
      <c r="C80" s="270" t="e">
        <f>#REF!</f>
        <v>#REF!</v>
      </c>
      <c r="D80" s="260" t="s">
        <v>242</v>
      </c>
      <c r="E80" s="282"/>
      <c r="F80" s="282"/>
      <c r="G80" s="260" t="s">
        <v>137</v>
      </c>
      <c r="H80" s="262">
        <f>H88</f>
        <v>0</v>
      </c>
      <c r="I80" s="260">
        <f>I88</f>
        <v>724.68000000000006</v>
      </c>
      <c r="J80" s="126"/>
      <c r="K80" s="128"/>
      <c r="L80" s="128"/>
    </row>
    <row r="81" spans="1:12" s="251" customFormat="1" ht="15.75" hidden="1" x14ac:dyDescent="0.25">
      <c r="A81" s="257"/>
      <c r="B81" s="284"/>
      <c r="C81" s="270" t="s">
        <v>35</v>
      </c>
      <c r="D81" s="270" t="e">
        <f>#REF!</f>
        <v>#REF!</v>
      </c>
      <c r="E81" s="261"/>
      <c r="F81" s="261"/>
      <c r="G81" s="265"/>
      <c r="H81" s="271"/>
      <c r="I81" s="263"/>
      <c r="J81" s="249"/>
      <c r="K81" s="250"/>
      <c r="L81" s="250"/>
    </row>
    <row r="82" spans="1:12" s="251" customFormat="1" ht="30.75" hidden="1" x14ac:dyDescent="0.25">
      <c r="A82" s="257"/>
      <c r="B82" s="284" t="s">
        <v>231</v>
      </c>
      <c r="C82" s="270"/>
      <c r="D82" s="315"/>
      <c r="E82" s="261"/>
      <c r="F82" s="261"/>
      <c r="G82" s="261"/>
      <c r="H82" s="278"/>
      <c r="I82" s="316"/>
      <c r="J82" s="249"/>
      <c r="K82" s="250"/>
      <c r="L82" s="250"/>
    </row>
    <row r="83" spans="1:12" s="251" customFormat="1" ht="15.75" hidden="1" x14ac:dyDescent="0.25">
      <c r="A83" s="257"/>
      <c r="B83" s="284" t="s">
        <v>194</v>
      </c>
      <c r="C83" s="270" t="e">
        <f>#REF!</f>
        <v>#REF!</v>
      </c>
      <c r="D83" s="315">
        <v>437.52</v>
      </c>
      <c r="E83" s="261"/>
      <c r="F83" s="261"/>
      <c r="G83" s="261">
        <f>D83</f>
        <v>437.52</v>
      </c>
      <c r="H83" s="278"/>
      <c r="I83" s="316">
        <f>G83</f>
        <v>437.52</v>
      </c>
      <c r="J83" s="249"/>
      <c r="K83" s="250"/>
      <c r="L83" s="250"/>
    </row>
    <row r="84" spans="1:12" s="251" customFormat="1" ht="15.75" hidden="1" x14ac:dyDescent="0.25">
      <c r="A84" s="257"/>
      <c r="B84" s="284" t="s">
        <v>195</v>
      </c>
      <c r="C84" s="270" t="e">
        <f>#REF!</f>
        <v>#REF!</v>
      </c>
      <c r="D84" s="315">
        <v>287.16000000000003</v>
      </c>
      <c r="E84" s="261"/>
      <c r="F84" s="261"/>
      <c r="G84" s="261">
        <f>D84</f>
        <v>287.16000000000003</v>
      </c>
      <c r="H84" s="278"/>
      <c r="I84" s="316">
        <f>G84</f>
        <v>287.16000000000003</v>
      </c>
      <c r="J84" s="249"/>
      <c r="K84" s="250"/>
      <c r="L84" s="250"/>
    </row>
    <row r="85" spans="1:12" s="251" customFormat="1" ht="55.9" hidden="1" customHeight="1" x14ac:dyDescent="0.25">
      <c r="A85" s="324"/>
      <c r="B85" s="317" t="s">
        <v>196</v>
      </c>
      <c r="C85" s="325"/>
      <c r="D85" s="325"/>
      <c r="E85" s="319"/>
      <c r="F85" s="319"/>
      <c r="G85" s="319"/>
      <c r="H85" s="326"/>
      <c r="I85" s="327"/>
      <c r="J85" s="249"/>
      <c r="K85" s="250"/>
      <c r="L85" s="250"/>
    </row>
    <row r="86" spans="1:12" s="251" customFormat="1" ht="15.75" hidden="1" x14ac:dyDescent="0.25">
      <c r="A86" s="272"/>
      <c r="B86" s="273" t="s">
        <v>119</v>
      </c>
      <c r="C86" s="275"/>
      <c r="D86" s="275"/>
      <c r="E86" s="275"/>
      <c r="F86" s="275"/>
      <c r="G86" s="276"/>
      <c r="H86" s="276">
        <f>SUM(H83:H85)</f>
        <v>0</v>
      </c>
      <c r="I86" s="276">
        <f>SUM(I83:I85)</f>
        <v>724.68000000000006</v>
      </c>
      <c r="J86" s="249"/>
      <c r="K86" s="250"/>
      <c r="L86" s="250"/>
    </row>
    <row r="87" spans="1:12" s="251" customFormat="1" ht="15.75" hidden="1" x14ac:dyDescent="0.25">
      <c r="A87" s="285"/>
      <c r="B87" s="286"/>
      <c r="C87" s="281"/>
      <c r="D87" s="281"/>
      <c r="E87" s="281"/>
      <c r="F87" s="281"/>
      <c r="G87" s="282"/>
      <c r="H87" s="282"/>
      <c r="I87" s="282"/>
      <c r="J87" s="249"/>
      <c r="K87" s="250"/>
      <c r="L87" s="250"/>
    </row>
    <row r="88" spans="1:12" ht="44.45" hidden="1" customHeight="1" x14ac:dyDescent="0.25">
      <c r="A88" s="257" t="e">
        <f>#REF!</f>
        <v>#REF!</v>
      </c>
      <c r="B88" s="269" t="e">
        <f>#REF!</f>
        <v>#REF!</v>
      </c>
      <c r="C88" s="270" t="e">
        <f>#REF!</f>
        <v>#REF!</v>
      </c>
      <c r="D88" s="260" t="s">
        <v>242</v>
      </c>
      <c r="E88" s="282"/>
      <c r="F88" s="282"/>
      <c r="G88" s="260" t="s">
        <v>137</v>
      </c>
      <c r="H88" s="262">
        <f>H94</f>
        <v>0</v>
      </c>
      <c r="I88" s="260">
        <f>I94:R94</f>
        <v>724.68000000000006</v>
      </c>
      <c r="J88" s="126"/>
      <c r="K88" s="128"/>
      <c r="L88" s="128"/>
    </row>
    <row r="89" spans="1:12" s="251" customFormat="1" ht="15.75" hidden="1" x14ac:dyDescent="0.25">
      <c r="A89" s="257"/>
      <c r="B89" s="284"/>
      <c r="C89" s="270" t="s">
        <v>35</v>
      </c>
      <c r="D89" s="270" t="e">
        <f>#REF!</f>
        <v>#REF!</v>
      </c>
      <c r="E89" s="261"/>
      <c r="F89" s="261"/>
      <c r="G89" s="265"/>
      <c r="H89" s="271"/>
      <c r="I89" s="263"/>
      <c r="J89" s="249"/>
      <c r="K89" s="250"/>
      <c r="L89" s="250"/>
    </row>
    <row r="90" spans="1:12" s="251" customFormat="1" ht="30.75" hidden="1" x14ac:dyDescent="0.25">
      <c r="A90" s="257"/>
      <c r="B90" s="284" t="s">
        <v>232</v>
      </c>
      <c r="C90" s="270"/>
      <c r="D90" s="315"/>
      <c r="E90" s="261"/>
      <c r="F90" s="261"/>
      <c r="G90" s="261"/>
      <c r="H90" s="278"/>
      <c r="I90" s="316"/>
      <c r="J90" s="249"/>
      <c r="K90" s="250"/>
      <c r="L90" s="250"/>
    </row>
    <row r="91" spans="1:12" s="251" customFormat="1" ht="16.149999999999999" hidden="1" customHeight="1" x14ac:dyDescent="0.25">
      <c r="A91" s="257"/>
      <c r="B91" s="284" t="s">
        <v>194</v>
      </c>
      <c r="C91" s="270" t="s">
        <v>35</v>
      </c>
      <c r="D91" s="315">
        <v>437.52</v>
      </c>
      <c r="E91" s="261"/>
      <c r="F91" s="261"/>
      <c r="G91" s="261">
        <f>D91</f>
        <v>437.52</v>
      </c>
      <c r="H91" s="278"/>
      <c r="I91" s="316">
        <f>G91</f>
        <v>437.52</v>
      </c>
      <c r="J91" s="249"/>
      <c r="K91" s="250"/>
      <c r="L91" s="250"/>
    </row>
    <row r="92" spans="1:12" s="251" customFormat="1" ht="15.75" hidden="1" x14ac:dyDescent="0.25">
      <c r="A92" s="257"/>
      <c r="B92" s="284" t="s">
        <v>195</v>
      </c>
      <c r="C92" s="270" t="s">
        <v>35</v>
      </c>
      <c r="D92" s="315">
        <v>287.16000000000003</v>
      </c>
      <c r="E92" s="261"/>
      <c r="F92" s="261"/>
      <c r="G92" s="261">
        <f>D92</f>
        <v>287.16000000000003</v>
      </c>
      <c r="H92" s="278"/>
      <c r="I92" s="316">
        <f>G92</f>
        <v>287.16000000000003</v>
      </c>
      <c r="J92" s="249"/>
      <c r="K92" s="250"/>
      <c r="L92" s="250"/>
    </row>
    <row r="93" spans="1:12" s="251" customFormat="1" ht="58.15" hidden="1" customHeight="1" x14ac:dyDescent="0.25">
      <c r="A93" s="324"/>
      <c r="B93" s="317" t="s">
        <v>196</v>
      </c>
      <c r="C93" s="325"/>
      <c r="D93" s="325"/>
      <c r="E93" s="319"/>
      <c r="F93" s="319"/>
      <c r="G93" s="319"/>
      <c r="H93" s="326"/>
      <c r="I93" s="327"/>
      <c r="J93" s="249"/>
      <c r="K93" s="250"/>
      <c r="L93" s="250"/>
    </row>
    <row r="94" spans="1:12" s="251" customFormat="1" ht="15.75" hidden="1" x14ac:dyDescent="0.25">
      <c r="A94" s="272"/>
      <c r="B94" s="273" t="s">
        <v>119</v>
      </c>
      <c r="C94" s="275"/>
      <c r="D94" s="275"/>
      <c r="E94" s="275"/>
      <c r="F94" s="275"/>
      <c r="G94" s="276"/>
      <c r="H94" s="276">
        <f>SUM(H91:H93)</f>
        <v>0</v>
      </c>
      <c r="I94" s="276">
        <f>SUM(I91:I93)</f>
        <v>724.68000000000006</v>
      </c>
      <c r="J94" s="249"/>
      <c r="K94" s="250"/>
      <c r="L94" s="250"/>
    </row>
    <row r="95" spans="1:12" ht="15.75" hidden="1" x14ac:dyDescent="0.25">
      <c r="A95" s="257"/>
      <c r="B95" s="269"/>
      <c r="C95" s="270"/>
      <c r="D95" s="149"/>
      <c r="E95" s="281"/>
      <c r="F95" s="281"/>
      <c r="G95" s="282"/>
      <c r="H95" s="282"/>
      <c r="I95" s="283"/>
      <c r="J95" s="126"/>
      <c r="K95" s="128"/>
      <c r="L95" s="128"/>
    </row>
    <row r="96" spans="1:12" ht="47.25" hidden="1" x14ac:dyDescent="0.25">
      <c r="A96" s="257" t="e">
        <f>#REF!</f>
        <v>#REF!</v>
      </c>
      <c r="B96" s="269" t="e">
        <f>#REF!</f>
        <v>#REF!</v>
      </c>
      <c r="C96" s="270" t="e">
        <f>#REF!</f>
        <v>#REF!</v>
      </c>
      <c r="D96" s="260" t="s">
        <v>242</v>
      </c>
      <c r="E96" s="282"/>
      <c r="F96" s="282"/>
      <c r="G96" s="260" t="s">
        <v>137</v>
      </c>
      <c r="H96" s="262">
        <f>H102</f>
        <v>0</v>
      </c>
      <c r="I96" s="260">
        <f>I102:R102</f>
        <v>724.68000000000006</v>
      </c>
      <c r="J96" s="126"/>
      <c r="K96" s="128"/>
      <c r="L96" s="128"/>
    </row>
    <row r="97" spans="1:12" s="251" customFormat="1" ht="15.75" hidden="1" x14ac:dyDescent="0.25">
      <c r="A97" s="257"/>
      <c r="B97" s="284"/>
      <c r="C97" s="270" t="s">
        <v>35</v>
      </c>
      <c r="D97" s="270" t="e">
        <f>#REF!</f>
        <v>#REF!</v>
      </c>
      <c r="E97" s="261"/>
      <c r="F97" s="261"/>
      <c r="G97" s="265"/>
      <c r="H97" s="271"/>
      <c r="I97" s="263"/>
      <c r="J97" s="249"/>
      <c r="K97" s="250"/>
      <c r="L97" s="250"/>
    </row>
    <row r="98" spans="1:12" s="251" customFormat="1" ht="30.75" hidden="1" x14ac:dyDescent="0.25">
      <c r="A98" s="257"/>
      <c r="B98" s="284" t="s">
        <v>266</v>
      </c>
      <c r="C98" s="270"/>
      <c r="D98" s="315"/>
      <c r="E98" s="261"/>
      <c r="F98" s="261"/>
      <c r="G98" s="261"/>
      <c r="H98" s="278"/>
      <c r="I98" s="316"/>
      <c r="J98" s="249"/>
      <c r="K98" s="250"/>
      <c r="L98" s="250"/>
    </row>
    <row r="99" spans="1:12" s="251" customFormat="1" ht="15.75" hidden="1" x14ac:dyDescent="0.25">
      <c r="A99" s="257"/>
      <c r="B99" s="284" t="s">
        <v>194</v>
      </c>
      <c r="C99" s="270" t="s">
        <v>35</v>
      </c>
      <c r="D99" s="315">
        <v>437.52</v>
      </c>
      <c r="E99" s="261"/>
      <c r="F99" s="261"/>
      <c r="G99" s="261">
        <f>D99</f>
        <v>437.52</v>
      </c>
      <c r="H99" s="278"/>
      <c r="I99" s="316">
        <f>G99</f>
        <v>437.52</v>
      </c>
      <c r="J99" s="249"/>
      <c r="K99" s="250"/>
      <c r="L99" s="250"/>
    </row>
    <row r="100" spans="1:12" s="251" customFormat="1" ht="15.75" hidden="1" x14ac:dyDescent="0.25">
      <c r="A100" s="257"/>
      <c r="B100" s="284" t="s">
        <v>195</v>
      </c>
      <c r="C100" s="270" t="s">
        <v>35</v>
      </c>
      <c r="D100" s="315">
        <v>287.16000000000003</v>
      </c>
      <c r="E100" s="261"/>
      <c r="F100" s="261"/>
      <c r="G100" s="261">
        <f>D100</f>
        <v>287.16000000000003</v>
      </c>
      <c r="H100" s="278"/>
      <c r="I100" s="316">
        <f>G100</f>
        <v>287.16000000000003</v>
      </c>
      <c r="J100" s="249"/>
      <c r="K100" s="250"/>
      <c r="L100" s="250"/>
    </row>
    <row r="101" spans="1:12" s="251" customFormat="1" ht="60" hidden="1" x14ac:dyDescent="0.25">
      <c r="A101" s="324"/>
      <c r="B101" s="317" t="s">
        <v>196</v>
      </c>
      <c r="C101" s="325"/>
      <c r="D101" s="325"/>
      <c r="E101" s="319"/>
      <c r="F101" s="319"/>
      <c r="G101" s="319"/>
      <c r="H101" s="326"/>
      <c r="I101" s="327"/>
      <c r="J101" s="249"/>
      <c r="K101" s="250"/>
      <c r="L101" s="250"/>
    </row>
    <row r="102" spans="1:12" s="251" customFormat="1" ht="15.75" hidden="1" x14ac:dyDescent="0.25">
      <c r="A102" s="272"/>
      <c r="B102" s="273" t="s">
        <v>119</v>
      </c>
      <c r="C102" s="275"/>
      <c r="D102" s="275"/>
      <c r="E102" s="275"/>
      <c r="F102" s="275"/>
      <c r="G102" s="276"/>
      <c r="H102" s="276">
        <f>SUM(H99:H101)</f>
        <v>0</v>
      </c>
      <c r="I102" s="276">
        <f>SUM(I99:I101)</f>
        <v>724.68000000000006</v>
      </c>
      <c r="J102" s="249"/>
      <c r="K102" s="250"/>
      <c r="L102" s="250"/>
    </row>
    <row r="103" spans="1:12" ht="15.75" hidden="1" x14ac:dyDescent="0.25">
      <c r="A103" s="257"/>
      <c r="B103" s="269"/>
      <c r="C103" s="270"/>
      <c r="D103" s="149"/>
      <c r="E103" s="281"/>
      <c r="F103" s="281"/>
      <c r="G103" s="282"/>
      <c r="H103" s="282"/>
      <c r="I103" s="283"/>
      <c r="J103" s="126"/>
      <c r="K103" s="128"/>
      <c r="L103" s="128"/>
    </row>
    <row r="104" spans="1:12" ht="47.25" hidden="1" x14ac:dyDescent="0.25">
      <c r="A104" s="257" t="e">
        <f>#REF!</f>
        <v>#REF!</v>
      </c>
      <c r="B104" s="269" t="e">
        <f>#REF!</f>
        <v>#REF!</v>
      </c>
      <c r="C104" s="270" t="e">
        <f>#REF!</f>
        <v>#REF!</v>
      </c>
      <c r="D104" s="260" t="s">
        <v>242</v>
      </c>
      <c r="E104" s="282"/>
      <c r="F104" s="282"/>
      <c r="G104" s="260" t="s">
        <v>137</v>
      </c>
      <c r="H104" s="262">
        <f>H110</f>
        <v>0</v>
      </c>
      <c r="I104" s="260">
        <f>I110:R110</f>
        <v>724.68000000000006</v>
      </c>
      <c r="J104" s="126"/>
      <c r="K104" s="128"/>
      <c r="L104" s="128"/>
    </row>
    <row r="105" spans="1:12" ht="15.75" hidden="1" x14ac:dyDescent="0.25">
      <c r="A105" s="257"/>
      <c r="B105" s="269"/>
      <c r="C105" s="270"/>
      <c r="D105" s="260"/>
      <c r="E105" s="282"/>
      <c r="F105" s="282"/>
      <c r="G105" s="260"/>
      <c r="H105" s="271"/>
      <c r="I105" s="263"/>
      <c r="J105" s="126"/>
      <c r="K105" s="128"/>
      <c r="L105" s="128"/>
    </row>
    <row r="106" spans="1:12" s="251" customFormat="1" ht="30.75" hidden="1" x14ac:dyDescent="0.25">
      <c r="A106" s="257"/>
      <c r="B106" s="284" t="s">
        <v>233</v>
      </c>
      <c r="C106" s="270" t="s">
        <v>35</v>
      </c>
      <c r="D106" s="270" t="e">
        <f>#REF!</f>
        <v>#REF!</v>
      </c>
      <c r="E106" s="261"/>
      <c r="F106" s="261"/>
      <c r="G106" s="265"/>
      <c r="H106" s="278"/>
      <c r="I106" s="316"/>
      <c r="J106" s="249"/>
      <c r="K106" s="250"/>
      <c r="L106" s="250"/>
    </row>
    <row r="107" spans="1:12" s="251" customFormat="1" ht="15.75" hidden="1" x14ac:dyDescent="0.25">
      <c r="A107" s="257"/>
      <c r="B107" s="284" t="s">
        <v>194</v>
      </c>
      <c r="C107" s="270" t="s">
        <v>35</v>
      </c>
      <c r="D107" s="315">
        <v>437.52</v>
      </c>
      <c r="E107" s="261"/>
      <c r="F107" s="261"/>
      <c r="G107" s="261">
        <f>D107</f>
        <v>437.52</v>
      </c>
      <c r="H107" s="278"/>
      <c r="I107" s="316">
        <f>G107</f>
        <v>437.52</v>
      </c>
      <c r="J107" s="249"/>
      <c r="K107" s="250"/>
      <c r="L107" s="250"/>
    </row>
    <row r="108" spans="1:12" s="251" customFormat="1" ht="15.75" hidden="1" x14ac:dyDescent="0.25">
      <c r="A108" s="257"/>
      <c r="B108" s="284" t="s">
        <v>195</v>
      </c>
      <c r="C108" s="270" t="s">
        <v>35</v>
      </c>
      <c r="D108" s="315">
        <v>287.16000000000003</v>
      </c>
      <c r="E108" s="261"/>
      <c r="F108" s="261"/>
      <c r="G108" s="261">
        <f>D108</f>
        <v>287.16000000000003</v>
      </c>
      <c r="H108" s="278"/>
      <c r="I108" s="316">
        <f>G108</f>
        <v>287.16000000000003</v>
      </c>
      <c r="J108" s="249"/>
      <c r="K108" s="250"/>
      <c r="L108" s="250"/>
    </row>
    <row r="109" spans="1:12" s="251" customFormat="1" ht="53.45" hidden="1" customHeight="1" x14ac:dyDescent="0.25">
      <c r="A109" s="324"/>
      <c r="B109" s="317" t="s">
        <v>215</v>
      </c>
      <c r="C109" s="325"/>
      <c r="D109" s="325"/>
      <c r="E109" s="319"/>
      <c r="F109" s="319"/>
      <c r="G109" s="319"/>
      <c r="H109" s="326"/>
      <c r="I109" s="327"/>
      <c r="J109" s="249"/>
      <c r="K109" s="250"/>
      <c r="L109" s="250"/>
    </row>
    <row r="110" spans="1:12" s="251" customFormat="1" ht="15.75" hidden="1" x14ac:dyDescent="0.25">
      <c r="A110" s="272"/>
      <c r="B110" s="273" t="s">
        <v>119</v>
      </c>
      <c r="C110" s="275"/>
      <c r="D110" s="275"/>
      <c r="E110" s="275"/>
      <c r="F110" s="275"/>
      <c r="G110" s="276"/>
      <c r="H110" s="276">
        <f>SUM(H107:H109)</f>
        <v>0</v>
      </c>
      <c r="I110" s="276">
        <f>SUM(I107:I109)</f>
        <v>724.68000000000006</v>
      </c>
      <c r="J110" s="249"/>
      <c r="K110" s="250"/>
      <c r="L110" s="250"/>
    </row>
    <row r="111" spans="1:12" ht="15.75" hidden="1" x14ac:dyDescent="0.25">
      <c r="A111" s="257"/>
      <c r="B111" s="269"/>
      <c r="C111" s="270"/>
      <c r="D111" s="149"/>
      <c r="E111" s="281"/>
      <c r="F111" s="281"/>
      <c r="G111" s="282"/>
      <c r="H111" s="282"/>
      <c r="I111" s="283"/>
      <c r="J111" s="126"/>
      <c r="K111" s="128"/>
      <c r="L111" s="128"/>
    </row>
    <row r="112" spans="1:12" ht="47.25" hidden="1" x14ac:dyDescent="0.25">
      <c r="A112" s="257" t="e">
        <f>#REF!</f>
        <v>#REF!</v>
      </c>
      <c r="B112" s="269" t="e">
        <f>#REF!</f>
        <v>#REF!</v>
      </c>
      <c r="C112" s="270" t="e">
        <f>#REF!</f>
        <v>#REF!</v>
      </c>
      <c r="D112" s="260" t="s">
        <v>242</v>
      </c>
      <c r="E112" s="282"/>
      <c r="F112" s="282"/>
      <c r="G112" s="260" t="s">
        <v>137</v>
      </c>
      <c r="H112" s="262">
        <f>H118</f>
        <v>0</v>
      </c>
      <c r="I112" s="260">
        <f>I118:R118</f>
        <v>724.68000000000006</v>
      </c>
      <c r="J112" s="126"/>
      <c r="K112" s="128"/>
      <c r="L112" s="128"/>
    </row>
    <row r="113" spans="1:20" s="251" customFormat="1" ht="15.75" hidden="1" x14ac:dyDescent="0.25">
      <c r="A113" s="257"/>
      <c r="B113" s="284"/>
      <c r="C113" s="270" t="s">
        <v>35</v>
      </c>
      <c r="D113" s="270" t="e">
        <f>#REF!</f>
        <v>#REF!</v>
      </c>
      <c r="E113" s="261"/>
      <c r="F113" s="261"/>
      <c r="G113" s="265"/>
      <c r="H113" s="271"/>
      <c r="I113" s="263"/>
      <c r="J113" s="249"/>
      <c r="K113" s="250"/>
      <c r="L113" s="250"/>
    </row>
    <row r="114" spans="1:20" s="251" customFormat="1" ht="30.75" hidden="1" x14ac:dyDescent="0.25">
      <c r="A114" s="257"/>
      <c r="B114" s="284" t="s">
        <v>234</v>
      </c>
      <c r="C114" s="270"/>
      <c r="D114" s="315"/>
      <c r="E114" s="261"/>
      <c r="F114" s="261"/>
      <c r="G114" s="261"/>
      <c r="H114" s="278"/>
      <c r="I114" s="316"/>
      <c r="J114" s="249"/>
      <c r="K114" s="250"/>
      <c r="L114" s="250"/>
    </row>
    <row r="115" spans="1:20" s="251" customFormat="1" ht="15.75" hidden="1" x14ac:dyDescent="0.25">
      <c r="A115" s="257"/>
      <c r="B115" s="284" t="s">
        <v>194</v>
      </c>
      <c r="C115" s="270" t="s">
        <v>35</v>
      </c>
      <c r="D115" s="315">
        <v>437.52</v>
      </c>
      <c r="E115" s="261"/>
      <c r="F115" s="261"/>
      <c r="G115" s="261">
        <f>D115</f>
        <v>437.52</v>
      </c>
      <c r="H115" s="278"/>
      <c r="I115" s="316">
        <f>G115</f>
        <v>437.52</v>
      </c>
      <c r="J115" s="249"/>
      <c r="K115" s="250"/>
      <c r="L115" s="250"/>
    </row>
    <row r="116" spans="1:20" s="251" customFormat="1" ht="15.75" hidden="1" x14ac:dyDescent="0.25">
      <c r="A116" s="257"/>
      <c r="B116" s="284" t="s">
        <v>195</v>
      </c>
      <c r="C116" s="270" t="s">
        <v>35</v>
      </c>
      <c r="D116" s="315">
        <v>287.16000000000003</v>
      </c>
      <c r="E116" s="261"/>
      <c r="F116" s="261"/>
      <c r="G116" s="261">
        <f>D116</f>
        <v>287.16000000000003</v>
      </c>
      <c r="H116" s="278"/>
      <c r="I116" s="316">
        <f>G116</f>
        <v>287.16000000000003</v>
      </c>
      <c r="J116" s="249"/>
      <c r="K116" s="250"/>
      <c r="L116" s="250"/>
    </row>
    <row r="117" spans="1:20" s="251" customFormat="1" ht="60" hidden="1" x14ac:dyDescent="0.25">
      <c r="A117" s="324"/>
      <c r="B117" s="317" t="s">
        <v>215</v>
      </c>
      <c r="C117" s="325"/>
      <c r="D117" s="325"/>
      <c r="E117" s="319"/>
      <c r="F117" s="319"/>
      <c r="G117" s="319"/>
      <c r="H117" s="326"/>
      <c r="I117" s="327"/>
      <c r="J117" s="249"/>
      <c r="K117" s="250"/>
      <c r="L117" s="250"/>
    </row>
    <row r="118" spans="1:20" s="251" customFormat="1" ht="15.75" hidden="1" x14ac:dyDescent="0.25">
      <c r="A118" s="272"/>
      <c r="B118" s="273" t="s">
        <v>119</v>
      </c>
      <c r="C118" s="275"/>
      <c r="D118" s="275"/>
      <c r="E118" s="275"/>
      <c r="F118" s="275"/>
      <c r="G118" s="276"/>
      <c r="H118" s="276">
        <f>SUM(H115:H117)</f>
        <v>0</v>
      </c>
      <c r="I118" s="276">
        <f>SUM(I115:I117)</f>
        <v>724.68000000000006</v>
      </c>
      <c r="J118" s="249"/>
      <c r="K118" s="250"/>
      <c r="L118" s="250"/>
    </row>
    <row r="119" spans="1:20" ht="15.75" hidden="1" x14ac:dyDescent="0.25">
      <c r="A119" s="257"/>
      <c r="B119" s="269"/>
      <c r="C119" s="270"/>
      <c r="D119" s="149"/>
      <c r="E119" s="281"/>
      <c r="F119" s="281"/>
      <c r="G119" s="282"/>
      <c r="H119" s="282"/>
      <c r="I119" s="283"/>
      <c r="J119" s="126"/>
      <c r="K119" s="128"/>
      <c r="L119" s="128"/>
    </row>
    <row r="120" spans="1:20" ht="47.25" hidden="1" x14ac:dyDescent="0.25">
      <c r="A120" s="257" t="e">
        <f>#REF!</f>
        <v>#REF!</v>
      </c>
      <c r="B120" s="293" t="e">
        <f>#REF!</f>
        <v>#REF!</v>
      </c>
      <c r="C120" s="270" t="e">
        <f>#REF!</f>
        <v>#REF!</v>
      </c>
      <c r="D120" s="260" t="s">
        <v>242</v>
      </c>
      <c r="E120" s="598" t="s">
        <v>210</v>
      </c>
      <c r="F120" s="599"/>
      <c r="G120" s="260" t="s">
        <v>137</v>
      </c>
      <c r="H120" s="262">
        <f>H127</f>
        <v>0</v>
      </c>
      <c r="I120" s="260">
        <f>I127</f>
        <v>262.512</v>
      </c>
      <c r="J120" s="126"/>
      <c r="K120" s="128"/>
      <c r="L120" s="128"/>
    </row>
    <row r="121" spans="1:20" ht="76.900000000000006" hidden="1" customHeight="1" x14ac:dyDescent="0.25">
      <c r="A121" s="257"/>
      <c r="B121" s="284"/>
      <c r="C121" s="270"/>
      <c r="D121" s="313"/>
      <c r="E121" s="313" t="s">
        <v>211</v>
      </c>
      <c r="F121" s="313" t="s">
        <v>243</v>
      </c>
      <c r="G121" s="260"/>
      <c r="H121" s="260"/>
      <c r="I121" s="260"/>
      <c r="J121" s="126"/>
      <c r="K121" s="128"/>
      <c r="L121" s="128"/>
    </row>
    <row r="122" spans="1:20" s="251" customFormat="1" ht="19.149999999999999" hidden="1" customHeight="1" x14ac:dyDescent="0.25">
      <c r="A122" s="257"/>
      <c r="B122" s="328" t="s">
        <v>212</v>
      </c>
      <c r="C122" s="270" t="s">
        <v>35</v>
      </c>
      <c r="D122" s="270" t="e">
        <f>#REF!</f>
        <v>#REF!</v>
      </c>
      <c r="E122" s="261"/>
      <c r="F122" s="261"/>
      <c r="G122" s="265"/>
      <c r="H122" s="271"/>
      <c r="I122" s="263"/>
      <c r="J122" s="249"/>
      <c r="K122" s="250"/>
      <c r="L122" s="250"/>
    </row>
    <row r="123" spans="1:20" s="251" customFormat="1" ht="35.450000000000003" hidden="1" customHeight="1" x14ac:dyDescent="0.25">
      <c r="A123" s="257"/>
      <c r="B123" s="284" t="s">
        <v>235</v>
      </c>
      <c r="C123" s="270"/>
      <c r="D123" s="315"/>
      <c r="E123" s="261"/>
      <c r="F123" s="261"/>
      <c r="G123" s="261"/>
      <c r="H123" s="278"/>
      <c r="I123" s="316"/>
      <c r="J123" s="249"/>
      <c r="K123" s="250"/>
      <c r="L123" s="250"/>
    </row>
    <row r="124" spans="1:20" s="251" customFormat="1" ht="25.15" hidden="1" customHeight="1" x14ac:dyDescent="0.25">
      <c r="A124" s="257"/>
      <c r="B124" s="284" t="s">
        <v>213</v>
      </c>
      <c r="C124" s="270"/>
      <c r="D124" s="315">
        <v>437.52</v>
      </c>
      <c r="E124" s="329">
        <v>0.6</v>
      </c>
      <c r="F124" s="330">
        <v>0</v>
      </c>
      <c r="G124" s="261"/>
      <c r="H124" s="278"/>
      <c r="I124" s="316"/>
      <c r="J124" s="249"/>
      <c r="K124" s="250"/>
      <c r="L124" s="250"/>
    </row>
    <row r="125" spans="1:20" s="251" customFormat="1" ht="61.15" hidden="1" customHeight="1" x14ac:dyDescent="0.25">
      <c r="A125" s="257"/>
      <c r="B125" s="284" t="s">
        <v>267</v>
      </c>
      <c r="C125" s="270" t="s">
        <v>35</v>
      </c>
      <c r="D125" s="331"/>
      <c r="E125" s="332">
        <f>D124*E124</f>
        <v>262.512</v>
      </c>
      <c r="F125" s="315">
        <v>0</v>
      </c>
      <c r="G125" s="261">
        <f>SUM(E125:F125)</f>
        <v>262.512</v>
      </c>
      <c r="H125" s="278"/>
      <c r="I125" s="316">
        <f>G125</f>
        <v>262.512</v>
      </c>
      <c r="J125" s="249"/>
      <c r="K125" s="250"/>
      <c r="L125" s="250"/>
      <c r="T125" s="375" t="s">
        <v>262</v>
      </c>
    </row>
    <row r="126" spans="1:20" s="251" customFormat="1" ht="189.6" hidden="1" customHeight="1" x14ac:dyDescent="0.25">
      <c r="A126" s="324"/>
      <c r="B126" s="333" t="s">
        <v>268</v>
      </c>
      <c r="C126" s="325"/>
      <c r="D126" s="325"/>
      <c r="E126" s="319"/>
      <c r="F126" s="319"/>
      <c r="G126" s="319"/>
      <c r="H126" s="326"/>
      <c r="I126" s="327"/>
      <c r="J126" s="249"/>
      <c r="K126" s="250"/>
      <c r="L126" s="250"/>
    </row>
    <row r="127" spans="1:20" s="251" customFormat="1" ht="15.75" hidden="1" x14ac:dyDescent="0.25">
      <c r="A127" s="272"/>
      <c r="B127" s="273" t="s">
        <v>119</v>
      </c>
      <c r="C127" s="275"/>
      <c r="D127" s="275"/>
      <c r="E127" s="275"/>
      <c r="F127" s="275"/>
      <c r="G127" s="276"/>
      <c r="H127" s="276">
        <f>SUM(H125:H126)</f>
        <v>0</v>
      </c>
      <c r="I127" s="276">
        <f>SUM(I125:I126)</f>
        <v>262.512</v>
      </c>
      <c r="J127" s="249"/>
      <c r="K127" s="250"/>
      <c r="L127" s="250"/>
    </row>
    <row r="128" spans="1:20" ht="15.75" x14ac:dyDescent="0.25">
      <c r="A128" s="257"/>
      <c r="B128" s="269"/>
      <c r="C128" s="270"/>
      <c r="D128" s="252"/>
      <c r="E128" s="281"/>
      <c r="F128" s="281"/>
      <c r="G128" s="282"/>
      <c r="H128" s="282"/>
      <c r="I128" s="283"/>
      <c r="J128" s="126"/>
      <c r="K128" s="128"/>
      <c r="L128" s="128"/>
    </row>
    <row r="129" spans="1:12" ht="47.25" x14ac:dyDescent="0.25">
      <c r="A129" s="257" t="e">
        <f>#REF!</f>
        <v>#REF!</v>
      </c>
      <c r="B129" s="293" t="e">
        <f>#REF!</f>
        <v>#REF!</v>
      </c>
      <c r="C129" s="270"/>
      <c r="D129" s="313" t="s">
        <v>193</v>
      </c>
      <c r="E129" s="282"/>
      <c r="F129" s="282"/>
      <c r="G129" s="260" t="s">
        <v>137</v>
      </c>
      <c r="H129" s="262">
        <f>H146</f>
        <v>261.44905000000006</v>
      </c>
      <c r="I129" s="260">
        <f>I146</f>
        <v>261.44905000000006</v>
      </c>
      <c r="J129" s="126"/>
      <c r="K129" s="128"/>
      <c r="L129" s="128"/>
    </row>
    <row r="130" spans="1:12" ht="30.75" x14ac:dyDescent="0.25">
      <c r="A130" s="257"/>
      <c r="B130" s="284" t="s">
        <v>277</v>
      </c>
      <c r="C130" s="270"/>
      <c r="D130" s="315" t="e">
        <f>#REF!</f>
        <v>#REF!</v>
      </c>
      <c r="E130" s="281"/>
      <c r="F130" s="281"/>
      <c r="G130" s="282"/>
      <c r="H130" s="282"/>
      <c r="I130" s="283"/>
      <c r="J130" s="126"/>
      <c r="K130" s="128"/>
      <c r="L130" s="128"/>
    </row>
    <row r="131" spans="1:12" ht="96" customHeight="1" x14ac:dyDescent="0.25">
      <c r="A131" s="257"/>
      <c r="B131" s="284" t="s">
        <v>279</v>
      </c>
      <c r="C131" s="270"/>
      <c r="D131" s="335"/>
      <c r="E131" s="281"/>
      <c r="F131" s="281"/>
      <c r="G131" s="282"/>
      <c r="H131" s="282"/>
      <c r="I131" s="283"/>
      <c r="J131" s="126"/>
      <c r="K131" s="128"/>
      <c r="L131" s="128"/>
    </row>
    <row r="132" spans="1:12" ht="45" x14ac:dyDescent="0.25">
      <c r="A132" s="257"/>
      <c r="B132" s="284"/>
      <c r="C132" s="380"/>
      <c r="D132" s="335" t="s">
        <v>222</v>
      </c>
      <c r="E132" s="336" t="s">
        <v>221</v>
      </c>
      <c r="F132" s="336" t="s">
        <v>220</v>
      </c>
      <c r="G132" s="336" t="s">
        <v>272</v>
      </c>
      <c r="H132" s="282"/>
      <c r="I132" s="283"/>
      <c r="J132" s="126"/>
      <c r="K132" s="128"/>
      <c r="L132" s="128"/>
    </row>
    <row r="133" spans="1:12" s="251" customFormat="1" ht="15.75" x14ac:dyDescent="0.25">
      <c r="A133" s="257"/>
      <c r="B133" s="318" t="s">
        <v>216</v>
      </c>
      <c r="C133" s="381"/>
      <c r="D133" s="381">
        <v>589.24</v>
      </c>
      <c r="E133" s="261"/>
      <c r="F133" s="337"/>
      <c r="G133" s="261"/>
      <c r="H133" s="278"/>
      <c r="I133" s="316">
        <f>H133</f>
        <v>0</v>
      </c>
      <c r="J133" s="249"/>
      <c r="K133" s="250"/>
      <c r="L133" s="250"/>
    </row>
    <row r="134" spans="1:12" s="251" customFormat="1" ht="15.75" x14ac:dyDescent="0.25">
      <c r="A134" s="257"/>
      <c r="B134" s="619" t="s">
        <v>217</v>
      </c>
      <c r="C134" s="623"/>
      <c r="D134" s="622">
        <f>G137</f>
        <v>109.72905</v>
      </c>
      <c r="E134" s="338">
        <f>(15.47+5.64+2.98)</f>
        <v>24.09</v>
      </c>
      <c r="F134" s="339">
        <v>1.5</v>
      </c>
      <c r="G134" s="261">
        <f>E134*F134</f>
        <v>36.134999999999998</v>
      </c>
      <c r="H134" s="278"/>
      <c r="I134" s="316"/>
      <c r="J134" s="249"/>
      <c r="K134" s="250"/>
      <c r="L134" s="250"/>
    </row>
    <row r="135" spans="1:12" s="251" customFormat="1" ht="15.75" x14ac:dyDescent="0.25">
      <c r="A135" s="257"/>
      <c r="B135" s="620"/>
      <c r="C135" s="623"/>
      <c r="D135" s="622"/>
      <c r="E135" s="338">
        <f>5.33+17.3+5.82</f>
        <v>28.450000000000003</v>
      </c>
      <c r="F135" s="339">
        <v>2.44</v>
      </c>
      <c r="G135" s="261">
        <f>E135*F135</f>
        <v>69.418000000000006</v>
      </c>
      <c r="H135" s="278"/>
      <c r="I135" s="316"/>
      <c r="J135" s="249"/>
      <c r="K135" s="250"/>
      <c r="L135" s="250"/>
    </row>
    <row r="136" spans="1:12" s="251" customFormat="1" ht="15.75" x14ac:dyDescent="0.25">
      <c r="A136" s="257"/>
      <c r="B136" s="620"/>
      <c r="C136" s="623"/>
      <c r="D136" s="622"/>
      <c r="E136" s="338">
        <f>2.89</f>
        <v>2.89</v>
      </c>
      <c r="F136" s="337">
        <f>2.89/2</f>
        <v>1.4450000000000001</v>
      </c>
      <c r="G136" s="261">
        <f>E136*F136</f>
        <v>4.17605</v>
      </c>
      <c r="H136" s="278"/>
      <c r="I136" s="316"/>
      <c r="J136" s="249"/>
      <c r="K136" s="250"/>
      <c r="L136" s="250"/>
    </row>
    <row r="137" spans="1:12" s="251" customFormat="1" ht="15.75" x14ac:dyDescent="0.25">
      <c r="A137" s="257"/>
      <c r="B137" s="621"/>
      <c r="C137" s="623"/>
      <c r="D137" s="622"/>
      <c r="E137" s="338"/>
      <c r="F137" s="337"/>
      <c r="G137" s="278">
        <f>SUM(G134:G136)</f>
        <v>109.72905</v>
      </c>
      <c r="H137" s="278"/>
      <c r="I137" s="316"/>
      <c r="J137" s="249"/>
      <c r="K137" s="250"/>
      <c r="L137" s="250"/>
    </row>
    <row r="138" spans="1:12" s="251" customFormat="1" ht="15.75" x14ac:dyDescent="0.25">
      <c r="A138" s="257"/>
      <c r="B138" s="318" t="s">
        <v>219</v>
      </c>
      <c r="C138" s="315"/>
      <c r="D138" s="323">
        <f>SUM(D133:D134)</f>
        <v>698.96905000000004</v>
      </c>
      <c r="E138" s="338"/>
      <c r="F138" s="337"/>
      <c r="G138" s="261"/>
      <c r="H138" s="278"/>
      <c r="I138" s="316"/>
      <c r="J138" s="249"/>
      <c r="K138" s="250"/>
      <c r="L138" s="250"/>
    </row>
    <row r="139" spans="1:12" s="251" customFormat="1" ht="15.75" x14ac:dyDescent="0.25">
      <c r="A139" s="257"/>
      <c r="B139" s="318" t="s">
        <v>197</v>
      </c>
      <c r="C139" s="270"/>
      <c r="D139" s="323">
        <v>437.52</v>
      </c>
      <c r="E139" s="319"/>
      <c r="F139" s="319"/>
      <c r="G139" s="261"/>
      <c r="H139" s="278"/>
      <c r="I139" s="316"/>
      <c r="J139" s="249"/>
      <c r="K139" s="250"/>
      <c r="L139" s="250"/>
    </row>
    <row r="140" spans="1:12" s="251" customFormat="1" ht="15.75" x14ac:dyDescent="0.25">
      <c r="A140" s="257"/>
      <c r="B140" s="318"/>
      <c r="C140" s="270"/>
      <c r="D140" s="340"/>
      <c r="E140" s="319"/>
      <c r="F140" s="341"/>
      <c r="G140" s="261"/>
      <c r="H140" s="278"/>
      <c r="I140" s="316"/>
      <c r="J140" s="249"/>
      <c r="K140" s="250"/>
      <c r="L140" s="250"/>
    </row>
    <row r="141" spans="1:12" s="251" customFormat="1" ht="31.5" x14ac:dyDescent="0.25">
      <c r="A141" s="257"/>
      <c r="B141" s="318" t="s">
        <v>218</v>
      </c>
      <c r="C141" s="270"/>
      <c r="D141" s="342">
        <f>D133+D134-D139</f>
        <v>261.44905000000006</v>
      </c>
      <c r="E141" s="319"/>
      <c r="F141" s="326"/>
      <c r="G141" s="261"/>
      <c r="H141" s="278">
        <f>D141</f>
        <v>261.44905000000006</v>
      </c>
      <c r="I141" s="316">
        <f>H141</f>
        <v>261.44905000000006</v>
      </c>
      <c r="J141" s="249"/>
      <c r="K141" s="250"/>
      <c r="L141" s="250"/>
    </row>
    <row r="142" spans="1:12" s="251" customFormat="1" ht="15.75" x14ac:dyDescent="0.25">
      <c r="A142" s="257"/>
      <c r="B142" s="318"/>
      <c r="C142" s="270"/>
      <c r="D142" s="326"/>
      <c r="E142" s="326"/>
      <c r="F142" s="319"/>
      <c r="G142" s="261"/>
      <c r="H142" s="278"/>
      <c r="I142" s="316"/>
      <c r="J142" s="249"/>
      <c r="K142" s="250"/>
      <c r="L142" s="250"/>
    </row>
    <row r="143" spans="1:12" s="251" customFormat="1" ht="15.75" x14ac:dyDescent="0.25">
      <c r="A143" s="257"/>
      <c r="B143" s="284"/>
      <c r="C143" s="270"/>
      <c r="D143" s="319"/>
      <c r="E143" s="319"/>
      <c r="F143" s="319"/>
      <c r="G143" s="261"/>
      <c r="H143" s="278"/>
      <c r="I143" s="316"/>
      <c r="J143" s="249"/>
      <c r="K143" s="250"/>
      <c r="L143" s="250"/>
    </row>
    <row r="144" spans="1:12" s="251" customFormat="1" ht="15.75" x14ac:dyDescent="0.25">
      <c r="A144" s="257"/>
      <c r="B144" s="284"/>
      <c r="C144" s="270"/>
      <c r="D144" s="343"/>
      <c r="E144" s="319"/>
      <c r="F144" s="319"/>
      <c r="G144" s="261"/>
      <c r="H144" s="278">
        <f t="shared" ref="H144:I146" si="3">G144</f>
        <v>0</v>
      </c>
      <c r="I144" s="316">
        <f t="shared" si="3"/>
        <v>0</v>
      </c>
      <c r="J144" s="249"/>
      <c r="K144" s="250"/>
      <c r="L144" s="250"/>
    </row>
    <row r="145" spans="1:12" s="251" customFormat="1" ht="90" x14ac:dyDescent="0.25">
      <c r="A145" s="324"/>
      <c r="B145" s="317" t="s">
        <v>271</v>
      </c>
      <c r="C145" s="314"/>
      <c r="D145" s="314"/>
      <c r="E145" s="319"/>
      <c r="F145" s="319"/>
      <c r="G145" s="319"/>
      <c r="H145" s="326"/>
      <c r="I145" s="327">
        <f t="shared" si="3"/>
        <v>0</v>
      </c>
      <c r="J145" s="249"/>
      <c r="K145" s="250"/>
      <c r="L145" s="250"/>
    </row>
    <row r="146" spans="1:12" s="251" customFormat="1" ht="15.75" x14ac:dyDescent="0.25">
      <c r="A146" s="272"/>
      <c r="B146" s="273" t="s">
        <v>119</v>
      </c>
      <c r="C146" s="275"/>
      <c r="D146" s="276">
        <f>D145</f>
        <v>0</v>
      </c>
      <c r="E146" s="275"/>
      <c r="F146" s="275"/>
      <c r="G146" s="276">
        <f>SUM(G133:G145)</f>
        <v>219.4581</v>
      </c>
      <c r="H146" s="276">
        <f>SUM(H130:H145)</f>
        <v>261.44905000000006</v>
      </c>
      <c r="I146" s="276">
        <f t="shared" si="3"/>
        <v>261.44905000000006</v>
      </c>
      <c r="J146" s="249"/>
      <c r="K146" s="250"/>
      <c r="L146" s="250"/>
    </row>
    <row r="147" spans="1:12" ht="15.75" x14ac:dyDescent="0.25">
      <c r="A147" s="257"/>
      <c r="B147" s="269"/>
      <c r="C147" s="270"/>
      <c r="D147" s="252"/>
      <c r="E147" s="281"/>
      <c r="F147" s="281"/>
      <c r="G147" s="282"/>
      <c r="H147" s="282"/>
      <c r="I147" s="283"/>
      <c r="J147" s="126"/>
      <c r="K147" s="128"/>
      <c r="L147" s="128"/>
    </row>
    <row r="148" spans="1:12" ht="47.25" hidden="1" x14ac:dyDescent="0.25">
      <c r="A148" s="257" t="e">
        <f>#REF!</f>
        <v>#REF!</v>
      </c>
      <c r="B148" s="269" t="e">
        <f>#REF!</f>
        <v>#REF!</v>
      </c>
      <c r="C148" s="270" t="e">
        <f>#REF!</f>
        <v>#REF!</v>
      </c>
      <c r="D148" s="260" t="s">
        <v>242</v>
      </c>
      <c r="E148" s="282"/>
      <c r="F148" s="282"/>
      <c r="G148" s="260" t="s">
        <v>137</v>
      </c>
      <c r="H148" s="262">
        <f>H175</f>
        <v>0</v>
      </c>
      <c r="I148" s="260" t="e">
        <f>I175</f>
        <v>#REF!</v>
      </c>
      <c r="J148" s="126"/>
      <c r="K148" s="128"/>
      <c r="L148" s="128"/>
    </row>
    <row r="149" spans="1:12" s="251" customFormat="1" ht="15.75" hidden="1" x14ac:dyDescent="0.25">
      <c r="A149" s="257"/>
      <c r="B149" s="284"/>
      <c r="C149" s="270" t="s">
        <v>35</v>
      </c>
      <c r="D149" s="344" t="e">
        <f>#REF!</f>
        <v>#REF!</v>
      </c>
      <c r="E149" s="261"/>
      <c r="F149" s="261"/>
      <c r="G149" s="265"/>
      <c r="H149" s="271"/>
      <c r="I149" s="263"/>
      <c r="J149" s="249"/>
      <c r="K149" s="250"/>
      <c r="L149" s="250"/>
    </row>
    <row r="150" spans="1:12" s="251" customFormat="1" ht="15.75" hidden="1" x14ac:dyDescent="0.25">
      <c r="A150" s="257"/>
      <c r="B150" s="284" t="s">
        <v>245</v>
      </c>
      <c r="C150" s="270"/>
      <c r="D150" s="344"/>
      <c r="E150" s="261"/>
      <c r="F150" s="261"/>
      <c r="G150" s="261"/>
      <c r="H150" s="278"/>
      <c r="I150" s="316"/>
      <c r="J150" s="249"/>
      <c r="K150" s="250"/>
      <c r="L150" s="250"/>
    </row>
    <row r="151" spans="1:12" s="251" customFormat="1" ht="15.75" hidden="1" x14ac:dyDescent="0.25">
      <c r="A151" s="257"/>
      <c r="B151" s="318" t="s">
        <v>194</v>
      </c>
      <c r="C151" s="270"/>
      <c r="D151" s="344"/>
      <c r="E151" s="261"/>
      <c r="F151" s="261"/>
      <c r="G151" s="261"/>
      <c r="H151" s="278"/>
      <c r="I151" s="316"/>
      <c r="J151" s="249"/>
      <c r="K151" s="250"/>
      <c r="L151" s="250"/>
    </row>
    <row r="152" spans="1:12" s="251" customFormat="1" ht="15.75" hidden="1" x14ac:dyDescent="0.2">
      <c r="A152" s="257"/>
      <c r="B152" s="376" t="s">
        <v>244</v>
      </c>
      <c r="C152" s="270" t="s">
        <v>16</v>
      </c>
      <c r="D152" s="344">
        <v>37.85</v>
      </c>
      <c r="E152" s="261"/>
      <c r="F152" s="261"/>
      <c r="G152" s="261"/>
      <c r="H152" s="278"/>
      <c r="I152" s="316"/>
      <c r="J152" s="249"/>
      <c r="K152" s="250"/>
      <c r="L152" s="250"/>
    </row>
    <row r="153" spans="1:12" s="251" customFormat="1" ht="15.75" hidden="1" x14ac:dyDescent="0.2">
      <c r="A153" s="257"/>
      <c r="B153" s="376" t="s">
        <v>246</v>
      </c>
      <c r="C153" s="270" t="s">
        <v>16</v>
      </c>
      <c r="D153" s="344">
        <v>10.31</v>
      </c>
      <c r="E153" s="261"/>
      <c r="F153" s="261"/>
      <c r="G153" s="261"/>
      <c r="H153" s="278"/>
      <c r="I153" s="316"/>
      <c r="J153" s="249"/>
      <c r="K153" s="250"/>
      <c r="L153" s="250"/>
    </row>
    <row r="154" spans="1:12" s="251" customFormat="1" ht="15.75" hidden="1" x14ac:dyDescent="0.25">
      <c r="A154" s="257"/>
      <c r="B154" s="284" t="s">
        <v>247</v>
      </c>
      <c r="C154" s="270" t="s">
        <v>16</v>
      </c>
      <c r="D154" s="344">
        <v>11.99</v>
      </c>
      <c r="E154" s="261"/>
      <c r="F154" s="261"/>
      <c r="G154" s="261"/>
      <c r="H154" s="278"/>
      <c r="I154" s="316"/>
      <c r="J154" s="249"/>
      <c r="K154" s="250"/>
      <c r="L154" s="250"/>
    </row>
    <row r="155" spans="1:12" s="251" customFormat="1" ht="15.75" hidden="1" x14ac:dyDescent="0.25">
      <c r="A155" s="257"/>
      <c r="B155" s="284" t="s">
        <v>248</v>
      </c>
      <c r="C155" s="270" t="s">
        <v>16</v>
      </c>
      <c r="D155" s="344">
        <v>22.39</v>
      </c>
      <c r="E155" s="261"/>
      <c r="F155" s="261"/>
      <c r="G155" s="261"/>
      <c r="H155" s="278"/>
      <c r="I155" s="316"/>
      <c r="J155" s="249"/>
      <c r="K155" s="250"/>
      <c r="L155" s="250"/>
    </row>
    <row r="156" spans="1:12" s="251" customFormat="1" ht="15.75" hidden="1" x14ac:dyDescent="0.25">
      <c r="A156" s="257"/>
      <c r="B156" s="284" t="s">
        <v>249</v>
      </c>
      <c r="C156" s="270" t="s">
        <v>16</v>
      </c>
      <c r="D156" s="344">
        <v>6.72</v>
      </c>
      <c r="E156" s="261"/>
      <c r="F156" s="261"/>
      <c r="G156" s="261"/>
      <c r="H156" s="278"/>
      <c r="I156" s="316"/>
      <c r="J156" s="249"/>
      <c r="K156" s="250"/>
      <c r="L156" s="250"/>
    </row>
    <row r="157" spans="1:12" s="251" customFormat="1" ht="15.75" hidden="1" x14ac:dyDescent="0.25">
      <c r="A157" s="257"/>
      <c r="B157" s="284" t="s">
        <v>250</v>
      </c>
      <c r="C157" s="270" t="s">
        <v>16</v>
      </c>
      <c r="D157" s="344">
        <v>5.73</v>
      </c>
      <c r="E157" s="261"/>
      <c r="F157" s="261"/>
      <c r="G157" s="261"/>
      <c r="H157" s="278"/>
      <c r="I157" s="316"/>
      <c r="J157" s="249"/>
      <c r="K157" s="250"/>
      <c r="L157" s="250"/>
    </row>
    <row r="158" spans="1:12" s="251" customFormat="1" ht="15.75" hidden="1" x14ac:dyDescent="0.25">
      <c r="A158" s="257"/>
      <c r="B158" s="284" t="s">
        <v>251</v>
      </c>
      <c r="C158" s="270" t="s">
        <v>16</v>
      </c>
      <c r="D158" s="344">
        <v>16.16</v>
      </c>
      <c r="E158" s="261"/>
      <c r="F158" s="261"/>
      <c r="G158" s="261"/>
      <c r="H158" s="278"/>
      <c r="I158" s="316"/>
      <c r="J158" s="249"/>
      <c r="K158" s="250"/>
      <c r="L158" s="250"/>
    </row>
    <row r="159" spans="1:12" s="251" customFormat="1" ht="15.75" hidden="1" x14ac:dyDescent="0.25">
      <c r="A159" s="257"/>
      <c r="B159" s="284" t="s">
        <v>252</v>
      </c>
      <c r="C159" s="270" t="s">
        <v>16</v>
      </c>
      <c r="D159" s="344">
        <v>47</v>
      </c>
      <c r="E159" s="261"/>
      <c r="F159" s="261"/>
      <c r="G159" s="261"/>
      <c r="H159" s="278"/>
      <c r="I159" s="316"/>
      <c r="J159" s="249"/>
      <c r="K159" s="250"/>
      <c r="L159" s="250"/>
    </row>
    <row r="160" spans="1:12" s="251" customFormat="1" ht="40.15" hidden="1" customHeight="1" x14ac:dyDescent="0.25">
      <c r="A160" s="257"/>
      <c r="B160" s="284" t="s">
        <v>253</v>
      </c>
      <c r="C160" s="270" t="s">
        <v>16</v>
      </c>
      <c r="D160" s="344">
        <f>19.25*3.7</f>
        <v>71.225000000000009</v>
      </c>
      <c r="E160" s="261"/>
      <c r="F160" s="261"/>
      <c r="G160" s="261"/>
      <c r="H160" s="278"/>
      <c r="I160" s="316"/>
      <c r="J160" s="249"/>
      <c r="K160" s="250"/>
      <c r="L160" s="250"/>
    </row>
    <row r="161" spans="1:12" s="251" customFormat="1" ht="33.6" hidden="1" customHeight="1" x14ac:dyDescent="0.25">
      <c r="A161" s="257"/>
      <c r="B161" s="284" t="s">
        <v>261</v>
      </c>
      <c r="C161" s="270" t="s">
        <v>16</v>
      </c>
      <c r="D161" s="344">
        <f>7.85*4</f>
        <v>31.4</v>
      </c>
      <c r="E161" s="261"/>
      <c r="F161" s="261"/>
      <c r="G161" s="261"/>
      <c r="H161" s="278"/>
      <c r="I161" s="316"/>
      <c r="J161" s="249"/>
      <c r="K161" s="250"/>
      <c r="L161" s="250"/>
    </row>
    <row r="162" spans="1:12" s="251" customFormat="1" ht="27.6" hidden="1" customHeight="1" x14ac:dyDescent="0.25">
      <c r="A162" s="257"/>
      <c r="B162" s="284" t="s">
        <v>254</v>
      </c>
      <c r="C162" s="270" t="s">
        <v>16</v>
      </c>
      <c r="D162" s="344">
        <v>48.5</v>
      </c>
      <c r="E162" s="261"/>
      <c r="F162" s="261"/>
      <c r="G162" s="261"/>
      <c r="H162" s="278"/>
      <c r="I162" s="316"/>
      <c r="J162" s="249"/>
      <c r="K162" s="250"/>
      <c r="L162" s="250"/>
    </row>
    <row r="163" spans="1:12" s="251" customFormat="1" ht="15.75" hidden="1" x14ac:dyDescent="0.25">
      <c r="A163" s="257"/>
      <c r="B163" s="318" t="s">
        <v>255</v>
      </c>
      <c r="C163" s="270" t="s">
        <v>16</v>
      </c>
      <c r="D163" s="345">
        <f>SUM(D152:D162)</f>
        <v>309.27499999999998</v>
      </c>
      <c r="E163" s="261"/>
      <c r="F163" s="261"/>
      <c r="G163" s="261"/>
      <c r="H163" s="278"/>
      <c r="I163" s="316"/>
      <c r="J163" s="249"/>
      <c r="K163" s="250"/>
      <c r="L163" s="250"/>
    </row>
    <row r="164" spans="1:12" s="251" customFormat="1" ht="15.75" hidden="1" x14ac:dyDescent="0.25">
      <c r="A164" s="257"/>
      <c r="B164" s="318"/>
      <c r="C164" s="260"/>
      <c r="D164" s="345"/>
      <c r="E164" s="261"/>
      <c r="F164" s="261"/>
      <c r="G164" s="261"/>
      <c r="H164" s="278"/>
      <c r="I164" s="316"/>
      <c r="J164" s="249"/>
      <c r="K164" s="250"/>
      <c r="L164" s="250"/>
    </row>
    <row r="165" spans="1:12" s="251" customFormat="1" ht="15.75" hidden="1" x14ac:dyDescent="0.25">
      <c r="A165" s="257"/>
      <c r="B165" s="318" t="s">
        <v>195</v>
      </c>
      <c r="C165" s="270"/>
      <c r="D165" s="344"/>
      <c r="E165" s="261"/>
      <c r="F165" s="261"/>
      <c r="G165" s="261"/>
      <c r="H165" s="278"/>
      <c r="I165" s="316"/>
      <c r="J165" s="249"/>
      <c r="K165" s="250"/>
      <c r="L165" s="250"/>
    </row>
    <row r="166" spans="1:12" s="251" customFormat="1" ht="15.75" hidden="1" x14ac:dyDescent="0.2">
      <c r="A166" s="257"/>
      <c r="B166" s="376" t="s">
        <v>256</v>
      </c>
      <c r="C166" s="270" t="s">
        <v>16</v>
      </c>
      <c r="D166" s="344">
        <v>22.62</v>
      </c>
      <c r="E166" s="261"/>
      <c r="F166" s="261"/>
      <c r="G166" s="261"/>
      <c r="H166" s="278"/>
      <c r="I166" s="316"/>
      <c r="J166" s="249"/>
      <c r="K166" s="250"/>
      <c r="L166" s="250"/>
    </row>
    <row r="167" spans="1:12" s="251" customFormat="1" ht="15.75" hidden="1" x14ac:dyDescent="0.2">
      <c r="A167" s="257"/>
      <c r="B167" s="376" t="s">
        <v>246</v>
      </c>
      <c r="C167" s="270" t="s">
        <v>16</v>
      </c>
      <c r="D167" s="344">
        <v>7.27</v>
      </c>
      <c r="E167" s="261"/>
      <c r="F167" s="261"/>
      <c r="G167" s="261"/>
      <c r="H167" s="278"/>
      <c r="I167" s="316"/>
      <c r="J167" s="249"/>
      <c r="K167" s="250"/>
      <c r="L167" s="250"/>
    </row>
    <row r="168" spans="1:12" s="251" customFormat="1" ht="15.75" hidden="1" x14ac:dyDescent="0.25">
      <c r="A168" s="257"/>
      <c r="B168" s="284" t="s">
        <v>257</v>
      </c>
      <c r="C168" s="270" t="s">
        <v>16</v>
      </c>
      <c r="D168" s="344">
        <v>33.07</v>
      </c>
      <c r="E168" s="261"/>
      <c r="F168" s="261"/>
      <c r="G168" s="261"/>
      <c r="H168" s="278"/>
      <c r="I168" s="316"/>
      <c r="J168" s="249"/>
      <c r="K168" s="250"/>
      <c r="L168" s="250"/>
    </row>
    <row r="169" spans="1:12" s="251" customFormat="1" ht="15.75" hidden="1" x14ac:dyDescent="0.25">
      <c r="A169" s="257"/>
      <c r="B169" s="284" t="s">
        <v>258</v>
      </c>
      <c r="C169" s="270" t="s">
        <v>16</v>
      </c>
      <c r="D169" s="344">
        <v>102.02</v>
      </c>
      <c r="E169" s="261"/>
      <c r="F169" s="261"/>
      <c r="G169" s="261"/>
      <c r="H169" s="278"/>
      <c r="I169" s="316"/>
      <c r="J169" s="249"/>
      <c r="K169" s="250"/>
      <c r="L169" s="250"/>
    </row>
    <row r="170" spans="1:12" s="251" customFormat="1" ht="15.75" hidden="1" x14ac:dyDescent="0.25">
      <c r="A170" s="257"/>
      <c r="B170" s="318" t="s">
        <v>259</v>
      </c>
      <c r="C170" s="270" t="s">
        <v>16</v>
      </c>
      <c r="D170" s="345">
        <f>SUM(D166:D169)</f>
        <v>164.98</v>
      </c>
      <c r="E170" s="261"/>
      <c r="F170" s="261"/>
      <c r="G170" s="261"/>
      <c r="H170" s="278"/>
      <c r="I170" s="316"/>
      <c r="J170" s="249"/>
      <c r="K170" s="250"/>
      <c r="L170" s="250"/>
    </row>
    <row r="171" spans="1:12" s="251" customFormat="1" ht="15.75" hidden="1" x14ac:dyDescent="0.25">
      <c r="A171" s="257"/>
      <c r="B171" s="318" t="s">
        <v>260</v>
      </c>
      <c r="C171" s="270" t="s">
        <v>16</v>
      </c>
      <c r="D171" s="345">
        <f>D170+D163</f>
        <v>474.255</v>
      </c>
      <c r="E171" s="261"/>
      <c r="F171" s="261"/>
      <c r="G171" s="261"/>
      <c r="H171" s="278"/>
      <c r="I171" s="316"/>
      <c r="J171" s="249"/>
      <c r="K171" s="250"/>
      <c r="L171" s="250"/>
    </row>
    <row r="172" spans="1:12" s="251" customFormat="1" ht="15.75" hidden="1" x14ac:dyDescent="0.25">
      <c r="A172" s="324"/>
      <c r="B172" s="321"/>
      <c r="C172" s="377"/>
      <c r="D172" s="345"/>
      <c r="E172" s="261"/>
      <c r="F172" s="261"/>
      <c r="G172" s="261"/>
      <c r="H172" s="278"/>
      <c r="I172" s="316"/>
      <c r="J172" s="249"/>
      <c r="K172" s="250"/>
      <c r="L172" s="250"/>
    </row>
    <row r="173" spans="1:12" s="251" customFormat="1" ht="31.5" hidden="1" x14ac:dyDescent="0.25">
      <c r="A173" s="324"/>
      <c r="B173" s="321" t="s">
        <v>263</v>
      </c>
      <c r="C173" s="314"/>
      <c r="D173" s="314" t="e">
        <f>D149</f>
        <v>#REF!</v>
      </c>
      <c r="E173" s="261"/>
      <c r="F173" s="261"/>
      <c r="G173" s="261" t="e">
        <f>D173</f>
        <v>#REF!</v>
      </c>
      <c r="H173" s="278"/>
      <c r="I173" s="316" t="e">
        <f>G173</f>
        <v>#REF!</v>
      </c>
      <c r="J173" s="249"/>
      <c r="K173" s="250"/>
      <c r="L173" s="250"/>
    </row>
    <row r="174" spans="1:12" s="251" customFormat="1" ht="44.45" hidden="1" customHeight="1" x14ac:dyDescent="0.25">
      <c r="A174" s="324"/>
      <c r="B174" s="317" t="s">
        <v>264</v>
      </c>
      <c r="C174" s="325"/>
      <c r="D174" s="325"/>
      <c r="E174" s="319"/>
      <c r="F174" s="319"/>
      <c r="G174" s="319"/>
      <c r="H174" s="326"/>
      <c r="I174" s="327"/>
      <c r="J174" s="249"/>
      <c r="K174" s="250"/>
      <c r="L174" s="250"/>
    </row>
    <row r="175" spans="1:12" s="251" customFormat="1" ht="15.75" hidden="1" x14ac:dyDescent="0.25">
      <c r="A175" s="272"/>
      <c r="B175" s="273" t="s">
        <v>119</v>
      </c>
      <c r="C175" s="275"/>
      <c r="D175" s="275"/>
      <c r="E175" s="275"/>
      <c r="F175" s="275"/>
      <c r="G175" s="276"/>
      <c r="H175" s="276">
        <f>SUM(H149:H174)</f>
        <v>0</v>
      </c>
      <c r="I175" s="276" t="e">
        <f>SUM(I149:I174)</f>
        <v>#REF!</v>
      </c>
      <c r="J175" s="249"/>
      <c r="K175" s="250"/>
      <c r="L175" s="250"/>
    </row>
    <row r="176" spans="1:12" ht="15.75" x14ac:dyDescent="0.25">
      <c r="A176" s="146"/>
      <c r="B176" s="147"/>
      <c r="C176" s="148"/>
      <c r="D176" s="149"/>
      <c r="E176" s="281"/>
      <c r="F176" s="281"/>
      <c r="G176" s="282"/>
      <c r="H176" s="282"/>
      <c r="I176" s="283"/>
      <c r="J176" s="126"/>
      <c r="K176" s="128"/>
      <c r="L176" s="128"/>
    </row>
    <row r="177" spans="1:19" ht="15.75" x14ac:dyDescent="0.25">
      <c r="A177" s="346" t="e">
        <f>#REF!</f>
        <v>#REF!</v>
      </c>
      <c r="B177" s="347" t="e">
        <f>#REF!</f>
        <v>#REF!</v>
      </c>
      <c r="C177" s="310"/>
      <c r="D177" s="310"/>
      <c r="E177" s="310"/>
      <c r="F177" s="310"/>
      <c r="G177" s="310"/>
      <c r="H177" s="348"/>
      <c r="I177" s="349"/>
      <c r="J177" s="116"/>
      <c r="K177" s="116"/>
      <c r="L177" s="116"/>
    </row>
    <row r="178" spans="1:19" ht="15.75" x14ac:dyDescent="0.25">
      <c r="A178" s="350"/>
      <c r="B178" s="351"/>
      <c r="C178" s="352"/>
      <c r="D178" s="352"/>
      <c r="E178" s="352"/>
      <c r="F178" s="352"/>
      <c r="G178" s="352"/>
      <c r="H178" s="290"/>
      <c r="I178" s="353"/>
      <c r="J178" s="116"/>
      <c r="K178" s="116"/>
      <c r="L178" s="116"/>
    </row>
    <row r="179" spans="1:19" ht="50.45" customHeight="1" x14ac:dyDescent="0.25">
      <c r="A179" s="257" t="e">
        <f>#REF!</f>
        <v>#REF!</v>
      </c>
      <c r="B179" s="258" t="e">
        <f>#REF!</f>
        <v>#REF!</v>
      </c>
      <c r="C179" s="259" t="s">
        <v>141</v>
      </c>
      <c r="D179" s="260" t="s">
        <v>242</v>
      </c>
      <c r="E179" s="354" t="s">
        <v>156</v>
      </c>
      <c r="F179" s="354" t="s">
        <v>155</v>
      </c>
      <c r="G179" s="260" t="s">
        <v>214</v>
      </c>
      <c r="H179" s="262" t="e">
        <f>H186</f>
        <v>#REF!</v>
      </c>
      <c r="I179" s="355" t="e">
        <f>I186</f>
        <v>#REF!</v>
      </c>
      <c r="J179" s="116">
        <f>SUM(J186:J186)</f>
        <v>0</v>
      </c>
      <c r="K179" s="116">
        <f>SUM(K186:K186)</f>
        <v>0</v>
      </c>
      <c r="L179" s="116">
        <f>SUM(L186:L186)</f>
        <v>0</v>
      </c>
    </row>
    <row r="180" spans="1:19" ht="16.149999999999999" customHeight="1" x14ac:dyDescent="0.25">
      <c r="A180" s="288"/>
      <c r="B180" s="284" t="s">
        <v>238</v>
      </c>
      <c r="C180" s="259" t="s">
        <v>78</v>
      </c>
      <c r="D180" s="291">
        <v>89748.683999999994</v>
      </c>
      <c r="E180" s="291">
        <v>16318</v>
      </c>
      <c r="F180" s="356">
        <f>D180-E180</f>
        <v>73430.683999999994</v>
      </c>
      <c r="G180" s="266"/>
      <c r="H180" s="267"/>
      <c r="I180" s="292"/>
      <c r="J180" s="126">
        <f>J179+I180</f>
        <v>0</v>
      </c>
      <c r="K180" s="126">
        <f>K179+J180</f>
        <v>0</v>
      </c>
      <c r="L180" s="126">
        <f>L179+K180</f>
        <v>0</v>
      </c>
    </row>
    <row r="181" spans="1:19" ht="16.149999999999999" customHeight="1" x14ac:dyDescent="0.25">
      <c r="A181" s="288"/>
      <c r="B181" s="284" t="s">
        <v>274</v>
      </c>
      <c r="C181" s="259" t="s">
        <v>78</v>
      </c>
      <c r="D181" s="266"/>
      <c r="E181" s="291"/>
      <c r="F181" s="378" t="e">
        <f>#REF!+#REF!</f>
        <v>#REF!</v>
      </c>
      <c r="G181" s="266"/>
      <c r="H181" s="267"/>
      <c r="I181" s="292"/>
      <c r="J181" s="126"/>
      <c r="K181" s="126"/>
      <c r="L181" s="126"/>
    </row>
    <row r="182" spans="1:19" ht="37.9" customHeight="1" x14ac:dyDescent="0.25">
      <c r="A182" s="288"/>
      <c r="B182" s="357" t="s">
        <v>275</v>
      </c>
      <c r="C182" s="259"/>
      <c r="D182" s="271"/>
      <c r="E182" s="291"/>
      <c r="F182" s="294"/>
      <c r="G182" s="358" t="e">
        <f>ROUND(F181/F180,4)*100</f>
        <v>#REF!</v>
      </c>
      <c r="H182" s="359" t="e">
        <f>G182</f>
        <v>#REF!</v>
      </c>
      <c r="I182" s="360"/>
      <c r="J182" s="126"/>
      <c r="K182" s="126"/>
      <c r="L182" s="126"/>
    </row>
    <row r="183" spans="1:19" ht="24" customHeight="1" x14ac:dyDescent="0.25">
      <c r="A183" s="288"/>
      <c r="B183" s="361" t="s">
        <v>172</v>
      </c>
      <c r="C183" s="290" t="s">
        <v>23</v>
      </c>
      <c r="D183" s="291"/>
      <c r="E183" s="291"/>
      <c r="F183" s="294"/>
      <c r="G183" s="358" t="e">
        <f>#REF!+#REF!+#REF!</f>
        <v>#REF!</v>
      </c>
      <c r="H183" s="266"/>
      <c r="I183" s="292"/>
      <c r="J183" s="126"/>
      <c r="K183" s="126"/>
      <c r="L183" s="126"/>
      <c r="P183" s="125"/>
      <c r="Q183" s="163"/>
      <c r="R183" s="166"/>
      <c r="S183" s="163"/>
    </row>
    <row r="184" spans="1:19" ht="25.9" customHeight="1" x14ac:dyDescent="0.25">
      <c r="A184" s="288"/>
      <c r="B184" s="362" t="s">
        <v>273</v>
      </c>
      <c r="C184" s="290" t="s">
        <v>23</v>
      </c>
      <c r="D184" s="291"/>
      <c r="E184" s="291"/>
      <c r="F184" s="294"/>
      <c r="G184" s="363" t="e">
        <f>SUM(G182:G183)</f>
        <v>#REF!</v>
      </c>
      <c r="H184" s="266"/>
      <c r="I184" s="364" t="e">
        <f>SUM(G184)</f>
        <v>#REF!</v>
      </c>
      <c r="J184" s="126"/>
      <c r="K184" s="126"/>
      <c r="L184" s="126"/>
      <c r="P184" s="125"/>
      <c r="Q184" s="163"/>
      <c r="R184" s="166"/>
      <c r="S184" s="163"/>
    </row>
    <row r="185" spans="1:19" ht="12" customHeight="1" x14ac:dyDescent="0.25">
      <c r="A185" s="288"/>
      <c r="B185" s="365"/>
      <c r="C185" s="290"/>
      <c r="D185" s="266"/>
      <c r="E185" s="366"/>
      <c r="F185" s="366"/>
      <c r="G185" s="266"/>
      <c r="H185" s="266"/>
      <c r="I185" s="268"/>
      <c r="J185" s="126"/>
      <c r="K185" s="126"/>
      <c r="L185" s="126"/>
    </row>
    <row r="186" spans="1:19" ht="15.75" x14ac:dyDescent="0.25">
      <c r="A186" s="272"/>
      <c r="B186" s="273" t="s">
        <v>119</v>
      </c>
      <c r="C186" s="275"/>
      <c r="D186" s="275"/>
      <c r="E186" s="275"/>
      <c r="F186" s="275"/>
      <c r="G186" s="276"/>
      <c r="H186" s="367" t="e">
        <f>SUM(H182:H185)</f>
        <v>#REF!</v>
      </c>
      <c r="I186" s="368" t="e">
        <f>I184</f>
        <v>#REF!</v>
      </c>
      <c r="J186" s="126"/>
      <c r="K186" s="128"/>
      <c r="L186" s="128"/>
    </row>
    <row r="188" spans="1:19" x14ac:dyDescent="0.25">
      <c r="G188" s="142" t="e">
        <f>#REF!</f>
        <v>#REF!</v>
      </c>
    </row>
  </sheetData>
  <mergeCells count="16">
    <mergeCell ref="A6:A7"/>
    <mergeCell ref="B6:B7"/>
    <mergeCell ref="C6:C7"/>
    <mergeCell ref="D6:G7"/>
    <mergeCell ref="H6:I6"/>
    <mergeCell ref="B1:F1"/>
    <mergeCell ref="B2:F2"/>
    <mergeCell ref="B3:G3"/>
    <mergeCell ref="B4:I4"/>
    <mergeCell ref="A5:I5"/>
    <mergeCell ref="B17:G17"/>
    <mergeCell ref="B54:G54"/>
    <mergeCell ref="E120:F120"/>
    <mergeCell ref="B134:B137"/>
    <mergeCell ref="D134:D137"/>
    <mergeCell ref="C134:C137"/>
  </mergeCells>
  <printOptions horizontalCentered="1" gridLines="1"/>
  <pageMargins left="0.78740157480314965" right="0.39370078740157483" top="0.78740157480314965" bottom="0.78740157480314965" header="0.51181102362204722" footer="0.27559055118110237"/>
  <pageSetup paperSize="9" scale="58" orientation="portrait" r:id="rId1"/>
  <headerFooter alignWithMargins="0">
    <oddFooter>Página &amp;P de &amp;N</oddFooter>
  </headerFooter>
  <rowBreaks count="1" manualBreakCount="1">
    <brk id="118" max="8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"/>
  <sheetViews>
    <sheetView workbookViewId="0">
      <selection activeCell="D5" sqref="D5"/>
    </sheetView>
  </sheetViews>
  <sheetFormatPr defaultColWidth="9.140625" defaultRowHeight="15" x14ac:dyDescent="0.25"/>
  <cols>
    <col min="2" max="2" width="17.28515625" customWidth="1"/>
    <col min="3" max="3" width="15.7109375" customWidth="1"/>
    <col min="4" max="4" width="15.28515625" customWidth="1"/>
  </cols>
  <sheetData>
    <row r="1" spans="1:4" ht="45" x14ac:dyDescent="0.25">
      <c r="A1" s="144"/>
      <c r="B1" s="144" t="s">
        <v>124</v>
      </c>
      <c r="C1" s="145" t="s">
        <v>122</v>
      </c>
      <c r="D1" s="145" t="s">
        <v>123</v>
      </c>
    </row>
    <row r="2" spans="1:4" x14ac:dyDescent="0.25">
      <c r="A2" t="s">
        <v>121</v>
      </c>
      <c r="B2" s="193">
        <v>44210</v>
      </c>
      <c r="C2" s="144">
        <v>360</v>
      </c>
    </row>
    <row r="3" spans="1:4" x14ac:dyDescent="0.25">
      <c r="D3" s="144">
        <f>C2+180</f>
        <v>540</v>
      </c>
    </row>
    <row r="4" spans="1:4" x14ac:dyDescent="0.25">
      <c r="C4" s="193">
        <f>B2+C2</f>
        <v>44570</v>
      </c>
      <c r="D4" s="193">
        <f>B2+D3</f>
        <v>44750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12</vt:i4>
      </vt:variant>
    </vt:vector>
  </HeadingPairs>
  <TitlesOfParts>
    <vt:vector size="20" baseType="lpstr">
      <vt:lpstr>Cronog original</vt:lpstr>
      <vt:lpstr>Contrato</vt:lpstr>
      <vt:lpstr>24ª MEDIÇÃO -OUT 2025</vt:lpstr>
      <vt:lpstr>Memoria 1</vt:lpstr>
      <vt:lpstr>Memoria 2</vt:lpstr>
      <vt:lpstr>Memoria 3</vt:lpstr>
      <vt:lpstr>Memoria 4</vt:lpstr>
      <vt:lpstr>contagem prazo</vt:lpstr>
      <vt:lpstr>'24ª MEDIÇÃO -OUT 2025'!Area_de_impressao</vt:lpstr>
      <vt:lpstr>Contrato!Area_de_impressao</vt:lpstr>
      <vt:lpstr>'Cronog original'!Area_de_impressao</vt:lpstr>
      <vt:lpstr>'Memoria 1'!Area_de_impressao</vt:lpstr>
      <vt:lpstr>'Memoria 2'!Area_de_impressao</vt:lpstr>
      <vt:lpstr>'Memoria 3'!Area_de_impressao</vt:lpstr>
      <vt:lpstr>'Memoria 4'!Area_de_impressao</vt:lpstr>
      <vt:lpstr>'24ª MEDIÇÃO -OUT 2025'!Titulos_de_impressao</vt:lpstr>
      <vt:lpstr>'Memoria 1'!Titulos_de_impressao</vt:lpstr>
      <vt:lpstr>'Memoria 2'!Titulos_de_impressao</vt:lpstr>
      <vt:lpstr>'Memoria 3'!Titulos_de_impressao</vt:lpstr>
      <vt:lpstr>'Memoria 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A. Luchi</dc:creator>
  <cp:lastModifiedBy>Adriana Ledig Aguiar Silva Deriz</cp:lastModifiedBy>
  <cp:lastPrinted>2026-03-17T20:51:26Z</cp:lastPrinted>
  <dcterms:created xsi:type="dcterms:W3CDTF">2020-10-13T15:47:08Z</dcterms:created>
  <dcterms:modified xsi:type="dcterms:W3CDTF">2026-06-19T19:56:28Z</dcterms:modified>
</cp:coreProperties>
</file>