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01\arquivos da unidade policial\SALE\DEMP\GOVERNANÇA E GESTÃO\TRANSPARENCIA\Cobilandia\"/>
    </mc:Choice>
  </mc:AlternateContent>
  <xr:revisionPtr revIDLastSave="0" documentId="13_ncr:1_{9B8DE62C-F796-4F51-ABD6-8225A28078A3}" xr6:coauthVersionLast="47" xr6:coauthVersionMax="47" xr10:uidLastSave="{00000000-0000-0000-0000-000000000000}"/>
  <bookViews>
    <workbookView xWindow="-120" yWindow="-120" windowWidth="29040" windowHeight="15840" xr2:uid="{F9260030-613B-46B5-B818-CB039D5F3B65}"/>
  </bookViews>
  <sheets>
    <sheet name="4º MEDIÇÃO" sheetId="1" r:id="rId1"/>
    <sheet name="Planilha2" sheetId="5" r:id="rId2"/>
  </sheets>
  <externalReferences>
    <externalReference r:id="rId3"/>
  </externalReferences>
  <definedNames>
    <definedName name="_xlnm.Print_Area" localSheetId="0">'4º MEDIÇÃO'!$C$1:$N$427</definedName>
    <definedName name="_xlnm.Print_Titles" localSheetId="0">'4º MEDIÇÃO'!$7:$8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9" i="1" l="1"/>
  <c r="Q399" i="1" s="1"/>
  <c r="O402" i="1"/>
  <c r="R402" i="1" s="1"/>
  <c r="O401" i="1"/>
  <c r="R401" i="1" s="1"/>
  <c r="M434" i="5"/>
  <c r="N432" i="5"/>
  <c r="M432" i="5"/>
  <c r="M431" i="5" s="1"/>
  <c r="I432" i="5"/>
  <c r="C432" i="5"/>
  <c r="B432" i="5"/>
  <c r="B431" i="5"/>
  <c r="M427" i="5"/>
  <c r="N424" i="5" s="1"/>
  <c r="M424" i="5"/>
  <c r="M423" i="5" s="1"/>
  <c r="I424" i="5"/>
  <c r="C424" i="5"/>
  <c r="B424" i="5"/>
  <c r="B423" i="5"/>
  <c r="B422" i="5"/>
  <c r="M417" i="5"/>
  <c r="K414" i="5" s="1"/>
  <c r="M414" i="5" s="1"/>
  <c r="I414" i="5"/>
  <c r="C414" i="5"/>
  <c r="B414" i="5"/>
  <c r="M412" i="5"/>
  <c r="K409" i="5" s="1"/>
  <c r="M409" i="5" s="1"/>
  <c r="I409" i="5"/>
  <c r="C409" i="5"/>
  <c r="B409" i="5"/>
  <c r="B408" i="5"/>
  <c r="B407" i="5"/>
  <c r="M404" i="5"/>
  <c r="M405" i="5" s="1"/>
  <c r="K402" i="5" s="1"/>
  <c r="M402" i="5" s="1"/>
  <c r="M401" i="5" s="1"/>
  <c r="I402" i="5"/>
  <c r="C402" i="5"/>
  <c r="B402" i="5"/>
  <c r="B401" i="5"/>
  <c r="M399" i="5"/>
  <c r="K396" i="5" s="1"/>
  <c r="M396" i="5" s="1"/>
  <c r="I396" i="5"/>
  <c r="C396" i="5"/>
  <c r="B396" i="5"/>
  <c r="M393" i="5"/>
  <c r="K390" i="5" s="1"/>
  <c r="M390" i="5" s="1"/>
  <c r="I390" i="5"/>
  <c r="C390" i="5"/>
  <c r="B390" i="5"/>
  <c r="M387" i="5"/>
  <c r="K384" i="5" s="1"/>
  <c r="M384" i="5" s="1"/>
  <c r="I384" i="5"/>
  <c r="C384" i="5"/>
  <c r="B384" i="5"/>
  <c r="B383" i="5"/>
  <c r="M380" i="5"/>
  <c r="M381" i="5" s="1"/>
  <c r="K378" i="5" s="1"/>
  <c r="M378" i="5" s="1"/>
  <c r="M377" i="5" s="1"/>
  <c r="I378" i="5"/>
  <c r="C378" i="5"/>
  <c r="B378" i="5"/>
  <c r="B377" i="5"/>
  <c r="M374" i="5"/>
  <c r="M375" i="5" s="1"/>
  <c r="K372" i="5" s="1"/>
  <c r="M372" i="5" s="1"/>
  <c r="M371" i="5" s="1"/>
  <c r="I372" i="5"/>
  <c r="C372" i="5"/>
  <c r="B372" i="5"/>
  <c r="B371" i="5"/>
  <c r="M369" i="5"/>
  <c r="B369" i="5"/>
  <c r="B368" i="5"/>
  <c r="M366" i="5"/>
  <c r="K363" i="5" s="1"/>
  <c r="M363" i="5" s="1"/>
  <c r="I363" i="5"/>
  <c r="C363" i="5"/>
  <c r="B363" i="5"/>
  <c r="M360" i="5"/>
  <c r="K357" i="5"/>
  <c r="M357" i="5" s="1"/>
  <c r="I357" i="5"/>
  <c r="C357" i="5"/>
  <c r="B357" i="5"/>
  <c r="M354" i="5"/>
  <c r="K351" i="5" s="1"/>
  <c r="M351" i="5" s="1"/>
  <c r="I351" i="5"/>
  <c r="C351" i="5"/>
  <c r="B351" i="5"/>
  <c r="B350" i="5"/>
  <c r="M348" i="5"/>
  <c r="K345" i="5" s="1"/>
  <c r="M345" i="5" s="1"/>
  <c r="I345" i="5"/>
  <c r="C345" i="5"/>
  <c r="B345" i="5"/>
  <c r="M342" i="5"/>
  <c r="K339" i="5" s="1"/>
  <c r="M339" i="5" s="1"/>
  <c r="I339" i="5"/>
  <c r="C339" i="5"/>
  <c r="B339" i="5"/>
  <c r="M337" i="5"/>
  <c r="K334" i="5"/>
  <c r="M334" i="5" s="1"/>
  <c r="I334" i="5"/>
  <c r="C334" i="5"/>
  <c r="B334" i="5"/>
  <c r="B333" i="5"/>
  <c r="M331" i="5"/>
  <c r="K328" i="5" s="1"/>
  <c r="M328" i="5" s="1"/>
  <c r="I328" i="5"/>
  <c r="C328" i="5"/>
  <c r="B328" i="5"/>
  <c r="M325" i="5"/>
  <c r="M324" i="5"/>
  <c r="M323" i="5"/>
  <c r="M322" i="5"/>
  <c r="M321" i="5"/>
  <c r="M326" i="5" s="1"/>
  <c r="K319" i="5" s="1"/>
  <c r="M319" i="5" s="1"/>
  <c r="I319" i="5"/>
  <c r="C319" i="5"/>
  <c r="B319" i="5"/>
  <c r="B318" i="5"/>
  <c r="M316" i="5"/>
  <c r="K313" i="5" s="1"/>
  <c r="M313" i="5" s="1"/>
  <c r="I313" i="5"/>
  <c r="C313" i="5"/>
  <c r="B313" i="5"/>
  <c r="M310" i="5"/>
  <c r="M311" i="5" s="1"/>
  <c r="K308" i="5" s="1"/>
  <c r="M308" i="5" s="1"/>
  <c r="I308" i="5"/>
  <c r="C308" i="5"/>
  <c r="B308" i="5"/>
  <c r="M305" i="5"/>
  <c r="M304" i="5"/>
  <c r="M302" i="5"/>
  <c r="I302" i="5"/>
  <c r="C302" i="5"/>
  <c r="B302" i="5"/>
  <c r="M299" i="5"/>
  <c r="M298" i="5"/>
  <c r="K296" i="5"/>
  <c r="M296" i="5" s="1"/>
  <c r="I296" i="5"/>
  <c r="C296" i="5"/>
  <c r="B296" i="5"/>
  <c r="B295" i="5"/>
  <c r="M292" i="5"/>
  <c r="M291" i="5"/>
  <c r="M290" i="5"/>
  <c r="M289" i="5"/>
  <c r="N287" i="5"/>
  <c r="M287" i="5"/>
  <c r="M286" i="5" s="1"/>
  <c r="I287" i="5"/>
  <c r="C287" i="5"/>
  <c r="B287" i="5"/>
  <c r="B286" i="5"/>
  <c r="M281" i="5"/>
  <c r="M280" i="5"/>
  <c r="M278" i="5"/>
  <c r="I278" i="5"/>
  <c r="C278" i="5"/>
  <c r="B278" i="5"/>
  <c r="M274" i="5"/>
  <c r="M273" i="5"/>
  <c r="M272" i="5"/>
  <c r="M271" i="5"/>
  <c r="I269" i="5"/>
  <c r="C269" i="5"/>
  <c r="B269" i="5"/>
  <c r="M265" i="5"/>
  <c r="M264" i="5"/>
  <c r="M263" i="5"/>
  <c r="M266" i="5" s="1"/>
  <c r="K261" i="5" s="1"/>
  <c r="M261" i="5" s="1"/>
  <c r="I261" i="5"/>
  <c r="C261" i="5"/>
  <c r="B261" i="5"/>
  <c r="M257" i="5"/>
  <c r="M256" i="5"/>
  <c r="I254" i="5"/>
  <c r="C254" i="5"/>
  <c r="B254" i="5"/>
  <c r="M251" i="5"/>
  <c r="M250" i="5"/>
  <c r="I248" i="5"/>
  <c r="C248" i="5"/>
  <c r="B248" i="5"/>
  <c r="M244" i="5"/>
  <c r="M243" i="5"/>
  <c r="M242" i="5"/>
  <c r="M240" i="5"/>
  <c r="I240" i="5"/>
  <c r="C240" i="5"/>
  <c r="B240" i="5"/>
  <c r="M234" i="5"/>
  <c r="M233" i="5"/>
  <c r="M232" i="5"/>
  <c r="M231" i="5"/>
  <c r="M230" i="5"/>
  <c r="M229" i="5"/>
  <c r="I227" i="5"/>
  <c r="C227" i="5"/>
  <c r="B227" i="5"/>
  <c r="M223" i="5"/>
  <c r="M222" i="5"/>
  <c r="M221" i="5"/>
  <c r="M220" i="5"/>
  <c r="M219" i="5"/>
  <c r="I217" i="5"/>
  <c r="C217" i="5"/>
  <c r="B217" i="5"/>
  <c r="M214" i="5"/>
  <c r="M213" i="5"/>
  <c r="M212" i="5"/>
  <c r="M211" i="5"/>
  <c r="M215" i="5" s="1"/>
  <c r="K209" i="5" s="1"/>
  <c r="M209" i="5" s="1"/>
  <c r="I209" i="5"/>
  <c r="C209" i="5"/>
  <c r="B209" i="5"/>
  <c r="M205" i="5"/>
  <c r="M204" i="5"/>
  <c r="M203" i="5"/>
  <c r="M202" i="5"/>
  <c r="M201" i="5"/>
  <c r="M200" i="5"/>
  <c r="M199" i="5"/>
  <c r="M198" i="5"/>
  <c r="M197" i="5"/>
  <c r="K195" i="5"/>
  <c r="M195" i="5" s="1"/>
  <c r="M194" i="5" s="1"/>
  <c r="I195" i="5"/>
  <c r="C195" i="5"/>
  <c r="B195" i="5"/>
  <c r="M191" i="5"/>
  <c r="M190" i="5"/>
  <c r="M189" i="5"/>
  <c r="M188" i="5"/>
  <c r="I186" i="5"/>
  <c r="C186" i="5"/>
  <c r="B186" i="5"/>
  <c r="M183" i="5"/>
  <c r="M182" i="5"/>
  <c r="M181" i="5"/>
  <c r="M180" i="5"/>
  <c r="M179" i="5"/>
  <c r="M178" i="5"/>
  <c r="I176" i="5"/>
  <c r="C176" i="5"/>
  <c r="B176" i="5"/>
  <c r="M171" i="5"/>
  <c r="M170" i="5"/>
  <c r="M169" i="5"/>
  <c r="I167" i="5"/>
  <c r="C167" i="5"/>
  <c r="B167" i="5"/>
  <c r="M163" i="5"/>
  <c r="K159" i="5" s="1"/>
  <c r="M159" i="5" s="1"/>
  <c r="M162" i="5"/>
  <c r="M161" i="5"/>
  <c r="I159" i="5"/>
  <c r="C159" i="5"/>
  <c r="B159" i="5"/>
  <c r="K152" i="5"/>
  <c r="M152" i="5" s="1"/>
  <c r="I152" i="5"/>
  <c r="C152" i="5"/>
  <c r="B152" i="5"/>
  <c r="M148" i="5"/>
  <c r="M147" i="5"/>
  <c r="I145" i="5"/>
  <c r="C145" i="5"/>
  <c r="B145" i="5"/>
  <c r="M140" i="5"/>
  <c r="M139" i="5"/>
  <c r="M138" i="5"/>
  <c r="M137" i="5"/>
  <c r="M136" i="5"/>
  <c r="M135" i="5"/>
  <c r="M134" i="5"/>
  <c r="M133" i="5"/>
  <c r="M132" i="5"/>
  <c r="I130" i="5"/>
  <c r="C130" i="5"/>
  <c r="M125" i="5"/>
  <c r="M124" i="5"/>
  <c r="M123" i="5"/>
  <c r="I120" i="5"/>
  <c r="C120" i="5"/>
  <c r="B120" i="5"/>
  <c r="B119" i="5"/>
  <c r="M116" i="5"/>
  <c r="M115" i="5"/>
  <c r="M114" i="5"/>
  <c r="M113" i="5"/>
  <c r="M112" i="5"/>
  <c r="M111" i="5"/>
  <c r="M110" i="5"/>
  <c r="M109" i="5"/>
  <c r="M108" i="5"/>
  <c r="M107" i="5"/>
  <c r="M106" i="5"/>
  <c r="I104" i="5"/>
  <c r="C104" i="5"/>
  <c r="B104" i="5"/>
  <c r="M96" i="5"/>
  <c r="M95" i="5" s="1"/>
  <c r="I96" i="5"/>
  <c r="C96" i="5"/>
  <c r="B96" i="5"/>
  <c r="B95" i="5"/>
  <c r="M92" i="5"/>
  <c r="M91" i="5"/>
  <c r="M90" i="5"/>
  <c r="M89" i="5"/>
  <c r="M88" i="5"/>
  <c r="M87" i="5"/>
  <c r="M86" i="5"/>
  <c r="M85" i="5"/>
  <c r="M84" i="5"/>
  <c r="M83" i="5"/>
  <c r="M82" i="5"/>
  <c r="M81" i="5"/>
  <c r="I79" i="5"/>
  <c r="C79" i="5"/>
  <c r="B79" i="5"/>
  <c r="B78" i="5"/>
  <c r="M74" i="5"/>
  <c r="M73" i="5"/>
  <c r="M72" i="5"/>
  <c r="M71" i="5"/>
  <c r="M70" i="5"/>
  <c r="I67" i="5"/>
  <c r="C67" i="5"/>
  <c r="B67" i="5"/>
  <c r="M63" i="5"/>
  <c r="M62" i="5"/>
  <c r="M61" i="5"/>
  <c r="I59" i="5"/>
  <c r="C59" i="5"/>
  <c r="B59" i="5"/>
  <c r="M56" i="5"/>
  <c r="M55" i="5"/>
  <c r="M54" i="5"/>
  <c r="I52" i="5"/>
  <c r="C52" i="5"/>
  <c r="B52" i="5"/>
  <c r="M51" i="5"/>
  <c r="M50" i="5" s="1"/>
  <c r="M46" i="5"/>
  <c r="M47" i="5" s="1"/>
  <c r="K44" i="5" s="1"/>
  <c r="M44" i="5" s="1"/>
  <c r="I44" i="5"/>
  <c r="C44" i="5"/>
  <c r="B44" i="5"/>
  <c r="M41" i="5"/>
  <c r="M42" i="5" s="1"/>
  <c r="M39" i="5"/>
  <c r="I39" i="5"/>
  <c r="C39" i="5"/>
  <c r="B39" i="5"/>
  <c r="B38" i="5"/>
  <c r="B37" i="5"/>
  <c r="M34" i="5"/>
  <c r="M35" i="5" s="1"/>
  <c r="K32" i="5" s="1"/>
  <c r="M32" i="5" s="1"/>
  <c r="I32" i="5"/>
  <c r="C32" i="5"/>
  <c r="B32" i="5"/>
  <c r="M28" i="5"/>
  <c r="M27" i="5"/>
  <c r="M26" i="5"/>
  <c r="M25" i="5"/>
  <c r="M24" i="5"/>
  <c r="M23" i="5"/>
  <c r="M22" i="5"/>
  <c r="M21" i="5"/>
  <c r="M20" i="5"/>
  <c r="M19" i="5"/>
  <c r="M18" i="5"/>
  <c r="I16" i="5"/>
  <c r="C16" i="5"/>
  <c r="B16" i="5"/>
  <c r="M12" i="5"/>
  <c r="M11" i="5"/>
  <c r="M10" i="5"/>
  <c r="M9" i="5"/>
  <c r="M8" i="5"/>
  <c r="C6" i="5"/>
  <c r="B6" i="5"/>
  <c r="M5" i="5"/>
  <c r="C5" i="5"/>
  <c r="M4" i="5"/>
  <c r="R399" i="1" l="1"/>
  <c r="M333" i="5"/>
  <c r="M117" i="5"/>
  <c r="K104" i="5" s="1"/>
  <c r="M104" i="5" s="1"/>
  <c r="M103" i="5" s="1"/>
  <c r="M149" i="5"/>
  <c r="K145" i="5" s="1"/>
  <c r="M145" i="5" s="1"/>
  <c r="M144" i="5" s="1"/>
  <c r="M192" i="5"/>
  <c r="K186" i="5" s="1"/>
  <c r="M186" i="5" s="1"/>
  <c r="M252" i="5"/>
  <c r="K248" i="5" s="1"/>
  <c r="M248" i="5" s="1"/>
  <c r="M239" i="5" s="1"/>
  <c r="M275" i="5"/>
  <c r="K269" i="5" s="1"/>
  <c r="M269" i="5" s="1"/>
  <c r="M258" i="5"/>
  <c r="K254" i="5" s="1"/>
  <c r="M254" i="5" s="1"/>
  <c r="M224" i="5"/>
  <c r="K217" i="5" s="1"/>
  <c r="M217" i="5" s="1"/>
  <c r="M126" i="5"/>
  <c r="K120" i="5" s="1"/>
  <c r="M120" i="5" s="1"/>
  <c r="M119" i="5" s="1"/>
  <c r="M172" i="5"/>
  <c r="K167" i="5" s="1"/>
  <c r="M167" i="5" s="1"/>
  <c r="M165" i="5" s="1"/>
  <c r="M350" i="5"/>
  <c r="M422" i="5"/>
  <c r="M235" i="5"/>
  <c r="K227" i="5" s="1"/>
  <c r="M227" i="5" s="1"/>
  <c r="M13" i="5"/>
  <c r="K6" i="5" s="1"/>
  <c r="M6" i="5" s="1"/>
  <c r="M141" i="5"/>
  <c r="K130" i="5" s="1"/>
  <c r="M130" i="5" s="1"/>
  <c r="M129" i="5" s="1"/>
  <c r="M306" i="5"/>
  <c r="M57" i="5"/>
  <c r="K52" i="5" s="1"/>
  <c r="M52" i="5" s="1"/>
  <c r="M75" i="5"/>
  <c r="K67" i="5" s="1"/>
  <c r="M67" i="5" s="1"/>
  <c r="M29" i="5"/>
  <c r="K16" i="5" s="1"/>
  <c r="M16" i="5" s="1"/>
  <c r="M184" i="5"/>
  <c r="K176" i="5" s="1"/>
  <c r="M176" i="5" s="1"/>
  <c r="M175" i="5" s="1"/>
  <c r="M174" i="5" s="1"/>
  <c r="M64" i="5"/>
  <c r="K59" i="5" s="1"/>
  <c r="M59" i="5" s="1"/>
  <c r="M282" i="5"/>
  <c r="N278" i="5" s="1"/>
  <c r="M245" i="5"/>
  <c r="N240" i="5" s="1"/>
  <c r="M93" i="5"/>
  <c r="K79" i="5" s="1"/>
  <c r="M79" i="5" s="1"/>
  <c r="M78" i="5" s="1"/>
  <c r="M77" i="5" s="1"/>
  <c r="M38" i="5"/>
  <c r="M37" i="5" s="1"/>
  <c r="M383" i="5"/>
  <c r="M295" i="5"/>
  <c r="M368" i="5"/>
  <c r="M208" i="5"/>
  <c r="M318" i="5"/>
  <c r="M408" i="5"/>
  <c r="M407" i="5" s="1"/>
  <c r="M102" i="5"/>
  <c r="M128" i="5"/>
  <c r="M238" i="5" l="1"/>
  <c r="M437" i="5" s="1"/>
  <c r="H423" i="1" l="1"/>
  <c r="H422" i="1"/>
  <c r="H419" i="1"/>
  <c r="H418" i="1" s="1"/>
  <c r="H417" i="1"/>
  <c r="H416" i="1"/>
  <c r="H414" i="1"/>
  <c r="H413" i="1"/>
  <c r="H412" i="1"/>
  <c r="H411" i="1"/>
  <c r="H409" i="1"/>
  <c r="H408" i="1"/>
  <c r="H407" i="1"/>
  <c r="H406" i="1"/>
  <c r="H405" i="1"/>
  <c r="H404" i="1"/>
  <c r="H403" i="1"/>
  <c r="H402" i="1"/>
  <c r="H401" i="1"/>
  <c r="H399" i="1"/>
  <c r="H398" i="1"/>
  <c r="H397" i="1"/>
  <c r="H396" i="1"/>
  <c r="H395" i="1"/>
  <c r="H394" i="1"/>
  <c r="H393" i="1"/>
  <c r="H390" i="1"/>
  <c r="H389" i="1" s="1"/>
  <c r="H388" i="1"/>
  <c r="H387" i="1" s="1"/>
  <c r="H386" i="1"/>
  <c r="H385" i="1"/>
  <c r="H383" i="1"/>
  <c r="H382" i="1" s="1"/>
  <c r="H381" i="1"/>
  <c r="H380" i="1"/>
  <c r="H379" i="1"/>
  <c r="H376" i="1"/>
  <c r="H375" i="1"/>
  <c r="H373" i="1"/>
  <c r="H372" i="1"/>
  <c r="H371" i="1"/>
  <c r="H369" i="1"/>
  <c r="H368" i="1" s="1"/>
  <c r="H367" i="1"/>
  <c r="H366" i="1"/>
  <c r="H364" i="1"/>
  <c r="H363" i="1"/>
  <c r="H362" i="1"/>
  <c r="H359" i="1"/>
  <c r="H358" i="1"/>
  <c r="H356" i="1"/>
  <c r="H355" i="1"/>
  <c r="H354" i="1"/>
  <c r="H353" i="1"/>
  <c r="H352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5" i="1"/>
  <c r="H334" i="1"/>
  <c r="H332" i="1"/>
  <c r="H331" i="1"/>
  <c r="H330" i="1"/>
  <c r="H329" i="1"/>
  <c r="H328" i="1"/>
  <c r="H327" i="1"/>
  <c r="H324" i="1"/>
  <c r="H323" i="1" s="1"/>
  <c r="H322" i="1"/>
  <c r="H321" i="1"/>
  <c r="H320" i="1"/>
  <c r="H319" i="1"/>
  <c r="H318" i="1"/>
  <c r="H317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7" i="1"/>
  <c r="H296" i="1"/>
  <c r="H295" i="1"/>
  <c r="H294" i="1"/>
  <c r="H293" i="1"/>
  <c r="H291" i="1"/>
  <c r="H290" i="1" s="1"/>
  <c r="H288" i="1"/>
  <c r="H287" i="1"/>
  <c r="H286" i="1"/>
  <c r="H285" i="1"/>
  <c r="H284" i="1"/>
  <c r="H283" i="1"/>
  <c r="H282" i="1"/>
  <c r="H281" i="1"/>
  <c r="H279" i="1"/>
  <c r="H278" i="1" s="1"/>
  <c r="H277" i="1"/>
  <c r="H276" i="1"/>
  <c r="H274" i="1"/>
  <c r="H273" i="1" s="1"/>
  <c r="H272" i="1"/>
  <c r="H271" i="1"/>
  <c r="H270" i="1"/>
  <c r="H269" i="1"/>
  <c r="H267" i="1"/>
  <c r="H266" i="1"/>
  <c r="H265" i="1"/>
  <c r="H264" i="1"/>
  <c r="H263" i="1"/>
  <c r="H262" i="1"/>
  <c r="H261" i="1"/>
  <c r="H259" i="1"/>
  <c r="H258" i="1"/>
  <c r="H257" i="1"/>
  <c r="H256" i="1"/>
  <c r="H254" i="1"/>
  <c r="H253" i="1"/>
  <c r="H252" i="1"/>
  <c r="H250" i="1"/>
  <c r="H249" i="1"/>
  <c r="H248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2" i="1"/>
  <c r="H221" i="1" s="1"/>
  <c r="H220" i="1"/>
  <c r="H219" i="1"/>
  <c r="H217" i="1"/>
  <c r="H216" i="1" s="1"/>
  <c r="H214" i="1"/>
  <c r="H213" i="1"/>
  <c r="H212" i="1"/>
  <c r="H211" i="1"/>
  <c r="H210" i="1"/>
  <c r="H208" i="1"/>
  <c r="H207" i="1"/>
  <c r="H206" i="1"/>
  <c r="H205" i="1"/>
  <c r="H204" i="1"/>
  <c r="H202" i="1"/>
  <c r="H201" i="1"/>
  <c r="H200" i="1"/>
  <c r="H199" i="1"/>
  <c r="H197" i="1"/>
  <c r="H196" i="1"/>
  <c r="H195" i="1"/>
  <c r="H193" i="1"/>
  <c r="H192" i="1"/>
  <c r="H191" i="1"/>
  <c r="H190" i="1"/>
  <c r="H188" i="1"/>
  <c r="H187" i="1" s="1"/>
  <c r="H186" i="1"/>
  <c r="H185" i="1"/>
  <c r="H184" i="1"/>
  <c r="H183" i="1"/>
  <c r="H182" i="1"/>
  <c r="H181" i="1"/>
  <c r="H180" i="1"/>
  <c r="H179" i="1"/>
  <c r="H178" i="1"/>
  <c r="H176" i="1"/>
  <c r="H175" i="1" s="1"/>
  <c r="H174" i="1"/>
  <c r="H173" i="1" s="1"/>
  <c r="H171" i="1"/>
  <c r="H170" i="1"/>
  <c r="H169" i="1"/>
  <c r="H168" i="1"/>
  <c r="H166" i="1"/>
  <c r="H165" i="1"/>
  <c r="H163" i="1"/>
  <c r="H162" i="1"/>
  <c r="H159" i="1"/>
  <c r="H158" i="1"/>
  <c r="H156" i="1"/>
  <c r="H155" i="1"/>
  <c r="H154" i="1"/>
  <c r="H153" i="1"/>
  <c r="H152" i="1"/>
  <c r="H150" i="1"/>
  <c r="H149" i="1" s="1"/>
  <c r="H147" i="1"/>
  <c r="H146" i="1"/>
  <c r="H145" i="1"/>
  <c r="H142" i="1"/>
  <c r="H141" i="1" s="1"/>
  <c r="H140" i="1"/>
  <c r="H139" i="1"/>
  <c r="H136" i="1"/>
  <c r="H135" i="1" s="1"/>
  <c r="H134" i="1"/>
  <c r="H133" i="1" s="1"/>
  <c r="H132" i="1"/>
  <c r="H131" i="1" s="1"/>
  <c r="H130" i="1"/>
  <c r="H129" i="1" s="1"/>
  <c r="H127" i="1"/>
  <c r="H126" i="1" s="1"/>
  <c r="H125" i="1"/>
  <c r="H124" i="1" s="1"/>
  <c r="H123" i="1"/>
  <c r="H122" i="1"/>
  <c r="H121" i="1"/>
  <c r="H410" i="1" l="1"/>
  <c r="H415" i="1"/>
  <c r="H400" i="1"/>
  <c r="H421" i="1"/>
  <c r="H420" i="1" s="1"/>
  <c r="H392" i="1"/>
  <c r="H384" i="1"/>
  <c r="H378" i="1"/>
  <c r="H357" i="1"/>
  <c r="H365" i="1"/>
  <c r="H370" i="1"/>
  <c r="H333" i="1"/>
  <c r="H374" i="1"/>
  <c r="H336" i="1"/>
  <c r="H351" i="1"/>
  <c r="H361" i="1"/>
  <c r="H326" i="1"/>
  <c r="H292" i="1"/>
  <c r="H316" i="1"/>
  <c r="H298" i="1"/>
  <c r="H255" i="1"/>
  <c r="H275" i="1"/>
  <c r="H218" i="1"/>
  <c r="H247" i="1"/>
  <c r="H280" i="1"/>
  <c r="H260" i="1"/>
  <c r="H223" i="1"/>
  <c r="H268" i="1"/>
  <c r="H251" i="1"/>
  <c r="H194" i="1"/>
  <c r="H177" i="1"/>
  <c r="H209" i="1"/>
  <c r="H198" i="1"/>
  <c r="H203" i="1"/>
  <c r="H189" i="1"/>
  <c r="H167" i="1"/>
  <c r="H144" i="1"/>
  <c r="H143" i="1" s="1"/>
  <c r="H157" i="1"/>
  <c r="H161" i="1"/>
  <c r="H138" i="1"/>
  <c r="H137" i="1" s="1"/>
  <c r="H164" i="1"/>
  <c r="H128" i="1"/>
  <c r="H151" i="1"/>
  <c r="H120" i="1"/>
  <c r="H119" i="1" s="1"/>
  <c r="H391" i="1" l="1"/>
  <c r="H377" i="1"/>
  <c r="H325" i="1"/>
  <c r="H360" i="1"/>
  <c r="H289" i="1"/>
  <c r="H215" i="1"/>
  <c r="H172" i="1"/>
  <c r="H160" i="1"/>
  <c r="H148" i="1"/>
  <c r="H118" i="1" l="1"/>
  <c r="H117" i="1"/>
  <c r="H116" i="1"/>
  <c r="H115" i="1"/>
  <c r="H114" i="1"/>
  <c r="H112" i="1"/>
  <c r="H111" i="1"/>
  <c r="H109" i="1"/>
  <c r="H108" i="1" s="1"/>
  <c r="H106" i="1"/>
  <c r="H105" i="1" s="1"/>
  <c r="H104" i="1"/>
  <c r="H103" i="1"/>
  <c r="H101" i="1"/>
  <c r="H100" i="1"/>
  <c r="H102" i="1" l="1"/>
  <c r="H110" i="1"/>
  <c r="H99" i="1"/>
  <c r="H113" i="1"/>
  <c r="H98" i="1" l="1"/>
  <c r="H107" i="1"/>
  <c r="H97" i="1"/>
  <c r="H96" i="1" s="1"/>
  <c r="H95" i="1"/>
  <c r="H94" i="1"/>
  <c r="H92" i="1"/>
  <c r="H91" i="1"/>
  <c r="H89" i="1"/>
  <c r="H88" i="1" s="1"/>
  <c r="H86" i="1"/>
  <c r="H85" i="1"/>
  <c r="H84" i="1"/>
  <c r="H83" i="1"/>
  <c r="H82" i="1"/>
  <c r="H81" i="1"/>
  <c r="H79" i="1"/>
  <c r="H78" i="1"/>
  <c r="H77" i="1"/>
  <c r="H76" i="1"/>
  <c r="H75" i="1"/>
  <c r="H74" i="1"/>
  <c r="H73" i="1"/>
  <c r="H71" i="1"/>
  <c r="H70" i="1" s="1"/>
  <c r="H68" i="1"/>
  <c r="H67" i="1" s="1"/>
  <c r="H66" i="1"/>
  <c r="H65" i="1" s="1"/>
  <c r="H64" i="1"/>
  <c r="H63" i="1" s="1"/>
  <c r="H58" i="1"/>
  <c r="H57" i="1" s="1"/>
  <c r="H61" i="1"/>
  <c r="H60" i="1"/>
  <c r="H56" i="1"/>
  <c r="H55" i="1"/>
  <c r="H54" i="1"/>
  <c r="H53" i="1"/>
  <c r="H52" i="1"/>
  <c r="H51" i="1"/>
  <c r="H50" i="1"/>
  <c r="H49" i="1"/>
  <c r="H48" i="1"/>
  <c r="H47" i="1"/>
  <c r="H46" i="1"/>
  <c r="H59" i="1" l="1"/>
  <c r="H80" i="1"/>
  <c r="H93" i="1"/>
  <c r="H72" i="1"/>
  <c r="H90" i="1"/>
  <c r="H62" i="1"/>
  <c r="H45" i="1"/>
  <c r="H44" i="1" l="1"/>
  <c r="H69" i="1"/>
  <c r="H87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1" i="1"/>
  <c r="H10" i="1" s="1"/>
  <c r="H12" i="1" l="1"/>
  <c r="H9" i="1" l="1"/>
  <c r="G425" i="1" l="1"/>
</calcChain>
</file>

<file path=xl/sharedStrings.xml><?xml version="1.0" encoding="utf-8"?>
<sst xmlns="http://schemas.openxmlformats.org/spreadsheetml/2006/main" count="1668" uniqueCount="598">
  <si>
    <t>SERVIÇOS PREVISTOS</t>
  </si>
  <si>
    <t>REFERÊNCIA</t>
  </si>
  <si>
    <t xml:space="preserve">CÓDIGO </t>
  </si>
  <si>
    <t>DESCRIÇÃO</t>
  </si>
  <si>
    <t>UNIDADE</t>
  </si>
  <si>
    <t>PREÇO UNITÁRIO</t>
  </si>
  <si>
    <t>QUANTIDADE</t>
  </si>
  <si>
    <t>PREÇO TOTAL</t>
  </si>
  <si>
    <t>Demolição de revestimento com azulejos</t>
  </si>
  <si>
    <t>m2</t>
  </si>
  <si>
    <t>Retirada de revestimento antigo em reboco</t>
  </si>
  <si>
    <t>Retirada de portas e janelas de madeira, inclusive batentes</t>
  </si>
  <si>
    <t>Retirada de esquadrias metálicas</t>
  </si>
  <si>
    <t>Retirada de aparelhos sanitários</t>
  </si>
  <si>
    <t>und</t>
  </si>
  <si>
    <t>Retirada de bancada de pia</t>
  </si>
  <si>
    <t>Remoção de telha ondulada de fibrocimento, inclusive cumeeira</t>
  </si>
  <si>
    <t>Retirada de rodapé de madeira ou cerâmica</t>
  </si>
  <si>
    <t>m</t>
  </si>
  <si>
    <t>Retirada de torneiras e registros</t>
  </si>
  <si>
    <t>m3</t>
  </si>
  <si>
    <t>Retirada de grades, gradis, alambrados, cercas e portões</t>
  </si>
  <si>
    <t>Demolição de alvenaria</t>
  </si>
  <si>
    <t>Retirada de meio-fio de concreto</t>
  </si>
  <si>
    <t>Limpeza de aço com lixamento e escovamento com escova de aço, até a completa remoção de partículas soltas, materiais indesejáveis e corrosão</t>
  </si>
  <si>
    <t>Aplicação de Sika Top 108 Armatec ou equivalente, nas ferragens a serem recuperadas</t>
  </si>
  <si>
    <t>Retirada de ferragem corroída</t>
  </si>
  <si>
    <t>kg</t>
  </si>
  <si>
    <t>Fornecimento, preparo e aplicação de concreto Fck=25 MPa (brita 1 e 2) - (5% de perdas já incluído no custo)</t>
  </si>
  <si>
    <t>Fornecimento, dobragem e colocação em fôrma, de armadura CA-50 A média, diâmetro de 6.3 a 10.0 mm</t>
  </si>
  <si>
    <t>Fornecimento, dobragem e colocação em fôrma, de armadura CA-50 A grossa, diâmetro de 12.5 a 25.0mm</t>
  </si>
  <si>
    <t>Fornecimento, dobragem e colocação em fôrma, de armadura CA-60 B fina, diâmetro de 4.0 a 7.0mm</t>
  </si>
  <si>
    <t>Marco de madeira de lei de 1ª (Peroba, Ipê, Angelim Pedra ou equivalente) com 15x3 cm de batente, nas dimensões de 0.80 x 2.10 m</t>
  </si>
  <si>
    <t>Porta de abrir tipo veneziana em alumínio anodizado, linha 25, completa, incl. puxador com tranca, caixilho, alizar e contramarco</t>
  </si>
  <si>
    <t>Vidro fantasia mini-boreal, com 4 mm de espessura</t>
  </si>
  <si>
    <t>Ponto de água fria (lavatório, tanque, pia de cozinha, etc...)</t>
  </si>
  <si>
    <t>pt</t>
  </si>
  <si>
    <t>Ponto com registro de pressão (chuveiro, caixa de descarga, etc...)</t>
  </si>
  <si>
    <t>Ponto para esgoto primário (vaso sanitário)</t>
  </si>
  <si>
    <t>Ponto para esgoto secundário (pia, lavatório, mictório, tanque, bidê, etc...)</t>
  </si>
  <si>
    <t>Tubo de PVC rígido soldável marrom, diâm. 20mm (1/2"), inclusive conexões</t>
  </si>
  <si>
    <t>Tubo de PVC rígido soldável marrom, diâm. 25mm (3/4"), inclusive conexões</t>
  </si>
  <si>
    <t>Tubo de PVC rígido soldável branco, para esgoto, diâmetro 40mm (1 1/2"), inclusive conexões</t>
  </si>
  <si>
    <t>Tubo de PVC rígido soldável branco, para esgoto, diâmetro 50mm (2"), inclusive conexões</t>
  </si>
  <si>
    <t>Tubo de PVC rígido soldável branco, para esgoto, diâmetro 75mm (3"), inclusive conexões</t>
  </si>
  <si>
    <t>Abertura e fechamento de rasgos em alvenaria, para passagem de tubulações, diâm. 1/2" a 1"</t>
  </si>
  <si>
    <t>Abertura e fechamento de rasgos em alvenaria, para passagem de tubulações, diâm. 11/4" a 2"</t>
  </si>
  <si>
    <t>Abertura e fechamento de rasgos em concreto, para passagem de tubulações, diâm. 11/4" a 2"</t>
  </si>
  <si>
    <t>Abertura e fechamento de rasgos em concreto, para passagem de tubulações, diâm. 2 1/2"a 4"</t>
  </si>
  <si>
    <t>Lavatório de louça branca com coluna, marcas de referência Deca, Celite ou Ideal Standard, inclusive sifão, válvula e engates cromados, exclusive torneira.</t>
  </si>
  <si>
    <t>Torneira para jardim de 3/4" marcas de referência Fabrimar, Deca ou Docol</t>
  </si>
  <si>
    <t>Torneira para tanque, marcas de referência Fabrimar, Deca ou Docol.</t>
  </si>
  <si>
    <t>Ducha manual Acqua jet , linha Aquarius, com registro ref.C 2195, marcas de referência Fabrimar, Deca ou Docol</t>
  </si>
  <si>
    <t>Ponto padrão de luz no teto - considerando eletroduto PVC rígido de 3/4" inclusive conexões (4.5m), fio isolado PVC de 2.5mm2 (16.2m) e caixa PVC 4x4" (1 und)</t>
  </si>
  <si>
    <t>Ponto padrão de tomada para chuveiro elétrico - considerando eletroduto PVC rígido de 3/4" inclusive conexões (9.0m), fio isolado PVC de 6.0mm2 (32.5m) e caixa PVC 4x2" (1 und)</t>
  </si>
  <si>
    <t>Ponto padrão de tomada para ar refrigerado - considerando eletroduto PVC rígido de 3/4" inclusive conexões (6.0m), fio isolado PVC de 4.0mm2 (21.6m) e caixa PVC 4x2" (1 und)</t>
  </si>
  <si>
    <t>Ponto padrão de tomada 2 pólos mais terra - considerando eletroduto PVC rígido de 3/4" inclusive conexões (5.0m), fio isolado PVC de 2.5mm2 (16.5m) e caixa pvc 4x2" (1 und)</t>
  </si>
  <si>
    <t>Eletroduto de PVC rígido roscável, diâm. 3/4" (25mm), inclusive conexões</t>
  </si>
  <si>
    <t>Mini-Disjuntor monopolar 16 A, curva C - 5KA 220/127VCA (NBR IEC 60947-2), Ref. Siemens, GE, Schneider ou equivalente</t>
  </si>
  <si>
    <t>Mini-Disjuntor bipolar 16 A, curva C - 5KA 220/127VCA (NBR IEC 60947-2), Ref. Siemens, GE, Schneider ou equivalente</t>
  </si>
  <si>
    <t>Mini-Disjuntor bipolar 20 A, curva C - 5KA 220/127VCA (NBR IEC 60947-2), Ref. Siemens, GE, Schneider ou equivalente</t>
  </si>
  <si>
    <t>Fio de cobre termoplástico, com isolamento para 750V, seção de 2.5 mm2</t>
  </si>
  <si>
    <t>Abertura e fechamento de rasgos em alvenaria, para passagem de eletrodutos diâm. 1/2" a 1"</t>
  </si>
  <si>
    <t>Abertura e fechamento de rasgos em alvenaria, para passagem de eletroduto diâm. 1 1/4"a 2"</t>
  </si>
  <si>
    <t>Tomada padrão brasileiro linha branca, NBR 14136 2 polos + terra 10A/250V, com placa 4x2"</t>
  </si>
  <si>
    <t>Tomada padrão brasileiro linha branca, NBR 14136 2 polos + terra 20A/250V, com placa 4x2"</t>
  </si>
  <si>
    <t>Interruptor de uma tecla simples 10A/250V e uma tomada 3 polos 10A/250V, padrão brasileiro, NBR 14136, linha branca, com placa 4x2"</t>
  </si>
  <si>
    <t>Estrutura de madeira de lei tipo Paraju, peroba mica, angelim pedra ou equivalente para telhado de telha ondulada de fibrocimento esp. 6mm, com pontaletes e caibros, inclusive tratamento com cupinicida, exclusive telhas</t>
  </si>
  <si>
    <t>Chapisco de argamassa de cimento e areia média ou grossa lavada, no traço 1:3, espessura 5 mm</t>
  </si>
  <si>
    <t>Reboco tipo paulista de argamassa de cimento, cal hidratada CH1 e areia média ou grossa lavada no traço 1:0.5:6, espessura 25 mm</t>
  </si>
  <si>
    <t>Regularização de base p/ revestimento cerâmico, com argamassa de cimento e areia no traço 1:5, espessura 3cm</t>
  </si>
  <si>
    <t>Emassamento de paredes e forros, com duas demãos de massa à base de PVA, marcas de referência Suvinil, Coral ou Metalatex</t>
  </si>
  <si>
    <t>Emassamento de paredes e forros, com duas demãos de massa acrílica, marcas de referência Suvinil, Coral ou Metalatex</t>
  </si>
  <si>
    <t>Pintura com tinta acrílica, marcas de referência Suvinil, Coral ou Metalatex, inclusive selador acrílico, em paredes e forros, a três demãos</t>
  </si>
  <si>
    <t>Pintura com tinta esmalte sintético, marcas de referência Suvinil, Coral ou Metalatex, a duas demãos, inclusive fundo anticorrosivo a uma demão, em metal</t>
  </si>
  <si>
    <t>Extintor de incêndio portátil de pó químico ABC com capacidade 2A-20B:C (6 kg), inclusive suporte para fixação, EXCLUSIVE placa sinalizadora em PVC fotoluminescente</t>
  </si>
  <si>
    <t>Ponto para iluminação de emergência completo, inclusive bloco autônomo de iluminação 2x9W com tomada universal</t>
  </si>
  <si>
    <t>À EXECUTAR</t>
  </si>
  <si>
    <t>QUANT</t>
  </si>
  <si>
    <t>TOTAL</t>
  </si>
  <si>
    <t>ACUMULADO TOTAL</t>
  </si>
  <si>
    <t xml:space="preserve">VALOR TOTAL </t>
  </si>
  <si>
    <t>Demolição manual de concreto armado (EMOP 05.001.033)</t>
  </si>
  <si>
    <r>
      <rPr>
        <b/>
        <sz val="12"/>
        <rFont val="Arial"/>
        <family val="2"/>
      </rPr>
      <t>POLÍCIA CIVIL DO ESTADO DO ESPÍRITO SANTO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Superintendência de Apoio Logístico e Engenharia
Divisão de Engenharia e Manutenção Predial</t>
    </r>
  </si>
  <si>
    <t>%</t>
  </si>
  <si>
    <t xml:space="preserve">PLANILHA DE MEDIÇÃO </t>
  </si>
  <si>
    <t>TOTAL À EXECUTAR</t>
  </si>
  <si>
    <t>TOTAL ACUMULADO</t>
  </si>
  <si>
    <t>Blocos pré-moldados de concreto tipo pavi-s ou equivalente, espessura de 8 cm e resistência a compressão mínima de 35MPa, assentados sobre colchão de pó de pedra na espessura de 10 cm</t>
  </si>
  <si>
    <t>SERVIÇOS PRELIMINARES</t>
  </si>
  <si>
    <t>SERVIÇOS AUXILIARES, ADMINISTRATIVOS E TÉCNICOS</t>
  </si>
  <si>
    <t>Projeto hidrossanitário e drenagem do ar condicionado</t>
  </si>
  <si>
    <t>DEMOLIÇÕES E RETIRADAS</t>
  </si>
  <si>
    <t>Demolição de piso cimentado inclusive lastro de concreto</t>
  </si>
  <si>
    <t>Demolição de piso revestido com cerâmica inclusive lastro de concreto</t>
  </si>
  <si>
    <t>Demolição manual de concreto simples (EMOP 05.001.001)</t>
  </si>
  <si>
    <t>Retirada manual de blocos pré-moldados de concreto (Blokret), inclusive empilhamento para reaproveitamento</t>
  </si>
  <si>
    <t>Demolição de concreto armado, com utilização de rompedor pneumático</t>
  </si>
  <si>
    <t>Demolição de elementos vazados cerâmicos ou de concreto</t>
  </si>
  <si>
    <t>Retirada de caixa d'água, inclusive tubulação de ligação</t>
  </si>
  <si>
    <t>Retirada de caixa de ar refrigerado, em concreto</t>
  </si>
  <si>
    <t>Retirada de armário de madeira, sem reaproveitamento</t>
  </si>
  <si>
    <t>Demolição de muro em alvenaria, inclusive estrutura em concreto armado (pilares cintas e vigas)</t>
  </si>
  <si>
    <t>Demolição de estrutura de madeira para telhado</t>
  </si>
  <si>
    <t>Demolição de piso, soleira, peitoris e escadas em mármore ou granito, exclusive regularização</t>
  </si>
  <si>
    <t>Demolições e retiradas de eletrocalhas, pontos elétricos em geral, instalações  elétricas, para-raios, telecomunicações e retirada de entulho (01 caçamba estacionária).</t>
  </si>
  <si>
    <t>cj</t>
  </si>
  <si>
    <t>Remoção de instalações hidrossanitárias e pluviais em geral incluindo prumadas,  caixas de passagem, caixas de esgoto e retirada de entulho (01 caçamba estacionária).</t>
  </si>
  <si>
    <t>Remoção de ar condicionado tipo Split (condensadoras, evaporadoras,</t>
  </si>
  <si>
    <t>Remoção de ventilador de teto</t>
  </si>
  <si>
    <t>Retirada de persianas</t>
  </si>
  <si>
    <t>Corte em alvenaria de bloco cerâmico, com makita e disco diamantado</t>
  </si>
  <si>
    <t>INSTALAÇÃO DO CANTEIRO DE OBRAS</t>
  </si>
  <si>
    <t>TAPUMES, BARRACÕES E COBERTURAS</t>
  </si>
  <si>
    <t>Placa de obra nas dimensões de 2.0 x 4.0 m, padrão DER</t>
  </si>
  <si>
    <t xml:space="preserve">m2                       </t>
  </si>
  <si>
    <t>Reservatório de poliestileno de 500 L, inclusive adaptadores com flanges de pvc e torneira de bóia de 3/4", elevado de 4m, de peças de madeira de 6x16 cm, travadas com peças de 5x7 cm</t>
  </si>
  <si>
    <t xml:space="preserve">und                      </t>
  </si>
  <si>
    <t>Fechamento de andaime com tela de nylon</t>
  </si>
  <si>
    <t xml:space="preserve">m2                 </t>
  </si>
  <si>
    <t>Mobilização e desmobilização de conteiner locado para barracão de obra</t>
  </si>
  <si>
    <t>Locação de andaime metálico para fachada -  tipo torre (aluguel mensal)</t>
  </si>
  <si>
    <t xml:space="preserve">m                     </t>
  </si>
  <si>
    <t>Tapume Telha Metálica Ondulada em aço galvalume 0,50mm Branca h=2,20m, incl. montagem estr.  mad. 8"x8", c/adesivo "DER-ES" 60x60cm a cada 10m, incl. faixas  pint. esmalte sint. cores azul c/ h=30cm e rosa c/ h=10cm (Reaproveitame</t>
  </si>
  <si>
    <t xml:space="preserve">m                       </t>
  </si>
  <si>
    <t>Aluguel mensal container para escritório, dim. 6.00x2.40m, c/ banheiro (vaso+lavat+chuveiro e básc), incl.  porta, 2 janelas, abert p/ ar cond., 2 pt iluminação, 2 tom. elét. e 1 tom.telef. Isolam.térmico(teto e paredes), piso em</t>
  </si>
  <si>
    <t xml:space="preserve">ms                     </t>
  </si>
  <si>
    <t>Aluguel mensal container para refeitorio, incl.  porta, 2 janelas, abert p/ ar cond., 2 pt iluminação, 2 tomadas elét. e 1 tomada telef. Isolamento térmico (paredes e teto), piso em comp. Naval pintado, cert. NR18, incl. laudo des</t>
  </si>
  <si>
    <t xml:space="preserve">ms                    </t>
  </si>
  <si>
    <t>Aluguel mensal container para vestiário, incl.  porta, venezianas de circulação, 1 pt iluminação, Isolamento térmico (teto), piso em comp. Naval pintado, cert. NR18, incl. laudo descontaminação.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</si>
  <si>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</si>
  <si>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Aluguel mensal container para almoxarifado, incl.  porta, 2 janelas, 1 pt iluminação, Isolamento térmico (teto), piso em comp. Naval pintado, cert. NR18, incl. laudo descontaminação.</t>
  </si>
  <si>
    <t>INSTALAÇÃO DO CANTEIRO DE OBRAS (UTILIZAÇÃO 2 VEZES), PROJETO PADRÃO LABOR - NR.18 (OBRAS COM PRAZO DE EXECUÇÃO DE 6 A 12 MESES)</t>
  </si>
  <si>
    <t>Rede de água, com padrão de entrada d'água diâm. 3/4", conf. espec. CESAN, incl. tubos e conexões para alimentação, distribuição, extravasor e limpeza, cons. o padrão a 25m, conf. projeto (2 utilizações)</t>
  </si>
  <si>
    <t>Rede de luz, incl. padrão entrada de energia trifás., cabo de ligação até barracões, quadro de distrib., disj. e chave de força (quando necessário), cons. 20m entre padrão e QDG, conf. projeto (2 utilizações)</t>
  </si>
  <si>
    <t>INSTALAÇÃO DO CANTEIRO DE OBRAS (UTILIZAÇÃO 1 VEZ), PROJETO PADRÃO LABOR - NR.18 (OBRAS COM PRAZO DE EXECUÇÃO SUPERIOR A 12 MESES)</t>
  </si>
  <si>
    <t>Rede de esgoto, contendo fossa e filtro, inclusive tubos e conexões de ligação entre caixas, considerando distância de 25m, conforme projeto (1 utilização)</t>
  </si>
  <si>
    <t>MOVIMENTO DE TERRA</t>
  </si>
  <si>
    <t>ESCAVAÇÕES</t>
  </si>
  <si>
    <t>Escavação manual em material de 1a. categoria, até 1.50 m de profundidade</t>
  </si>
  <si>
    <t>REATERRO E COMPACTAÇÃO</t>
  </si>
  <si>
    <t>Aterro manual para regularização do terreno em areia, inclusive adensamento hidráulico e fornecimento do material  (máximo de 100m3)</t>
  </si>
  <si>
    <t>TRANSPORTES</t>
  </si>
  <si>
    <t>Índice de preço para remoção de entulho decorrente da execução de  obras  (Classe A CONAMA - NBR 10.004 - Classe II-B), incluindo aluguel da caçamba, carga, transporte e descarga em área licenciada</t>
  </si>
  <si>
    <t>ESTRUTURAS</t>
  </si>
  <si>
    <t>INFRA-ESTRUTURA (FUNDAÇÃO)</t>
  </si>
  <si>
    <t>Fornecimento, preparo e aplicação de concreto magro com consumo mínimo de cimento de 250 kg/m3 (brita 1 e 2) - (5% de perdas já incluído no custo)</t>
  </si>
  <si>
    <t>SUPER-ESTRUTURA</t>
  </si>
  <si>
    <t>Forma de chapas madeira compensada resinada, esp. 12mm, levando-se em conta a utilização 3 vezes, reforçadas com sarrafos de madeira de 2.5 x 10.0cm (incl material, corte, montagem, escoras em eucalipto e desforma)</t>
  </si>
  <si>
    <t>Aplicação de adesivo estrutural base resina epoxi, fluido, Sikadur 32(consumo=1,67 kg/m² p/ 1mm de esp), Sika ou similar,</t>
  </si>
  <si>
    <t xml:space="preserve">040207
</t>
  </si>
  <si>
    <t xml:space="preserve">Furo em concreto com broca de vídea, utilizando martelete elétrico, diâmetro de 6,3 a 12,5mm, profundidade até 15 cm.
</t>
  </si>
  <si>
    <t>RECUPERAÇÃO DE ESTRUTURAS</t>
  </si>
  <si>
    <t>Remoção cuidadosa do concreto afetado, através de escarificação</t>
  </si>
  <si>
    <t>Recomposição de concreto danificado, com utilização de argamassa Sika Grout ou equivalente</t>
  </si>
  <si>
    <t>Revestimento externo com argamassa corretiva tipo Sika Monotop 622 BR ou equivalente, esp. 5mm</t>
  </si>
  <si>
    <t>PAREDES E PAINÉIS</t>
  </si>
  <si>
    <t>VERGAS/CONTRAVERGA</t>
  </si>
  <si>
    <t>Verga/contraverga reta de concreto armado 10 x 5 cm, Fck = 15 MPa,  inclusive forma, armação e desforma</t>
  </si>
  <si>
    <t>ALVENARIA ESTRUTURAL</t>
  </si>
  <si>
    <t>Alvenaria de blocos de concreto estrut. (14x19x39cm) cheios, c/ resist.mín. compr. 15MPa, assentados c/ arg. de cimento e areia no traço 1:4, esp. juntas 10mm e esp. da parede s/ revest. 14cm</t>
  </si>
  <si>
    <t>Alvenaria de blocos canaleta de concreto estrutural 14x19x39cm cheios, c/ resist. mín. compr. 15MPa, assentados c/ arg. de cimento e areia no traço 1:4, esp. juntas 10mm e esp. da parede s/ revest. 14cm</t>
  </si>
  <si>
    <t>ALVENARIA DE VEDAÇÃO EMPREGANDO ARGAMASSA DE CIMENTO, CAL E AREIA</t>
  </si>
  <si>
    <t>Alvenaria de blocos de concreto 14x19x39cm, c/ resist. mínimo a compres. 2.5 MPa, assent. c/ arg. de cimento, cal hidratada CH1 e areia no traço 1:0.5:8 esp. das juntas 10mm e esp. das paredes, s/ rev. 14cm</t>
  </si>
  <si>
    <t>Alvenaria de blocos de concreto 19x19x39cm, c/ resist. mínimo a  compres. 2.5 MPa, assent. c/ arg. de cimento, cal hidratada CH1 e areia no traço 1:0.5:8 esp. das juntas 10mm e esp. das paredes, s/ rev. 19cm</t>
  </si>
  <si>
    <t>DIVERSOS</t>
  </si>
  <si>
    <t>Aplicação de tela tipo Belgo Revest ou equivalente, para armadura deargamassa, em encontros de alvenaria com vigas (horizontais) e alvenaria com pilares (verticais), com largura de 25cm e 50cm</t>
  </si>
  <si>
    <t>ESQUADRIAS DE MADEIRA</t>
  </si>
  <si>
    <t>MARCOS E ALIZARES</t>
  </si>
  <si>
    <t>Marco de madeira de lei de 1ª (Peroba, Ipê, Angelim Pedra ou equivalente) com 15x3 cm de batente, nas dimensões de 0.60 x 2.10 m</t>
  </si>
  <si>
    <t>PORTA EM MADEIRA DE LEI TIPO ANGELIM PEDRA OU EQUIV.C/ENCHIMENTO EM MADEIRA 1A.QUALIDADE,ESP. 30 MM P/ PINTURA, INCLUSIVE ALIZARES, DOBRADIÇAS E FECHADURA INTERNA, EXCLUSIVE MARCO</t>
  </si>
  <si>
    <t>Porta em madeira de lei tipo angelim pedra ou equiv.c/enchimento em madeira 1a.qualidade,esp. 30 mm p/ pintura, inclusive alizares, dobradiças e fechadura int. em latão cromado LaFonte ou equiv., exclusive marco, nas dim.: 0.80 x</t>
  </si>
  <si>
    <t>Porta em madeira de lei tipo angelim pedra ou equiv.c/enchimento em madeira 1a.qualidade,esp. 30 mm p/ pintura, inclusive alizares, dobradiças e fechadura int. em latão cromado LaFonte ou equiv., exclusive marco, nas dim.: 0.60 x</t>
  </si>
  <si>
    <t>PORTA EM MADEIRA DE LEI TIPO ANGELIM PEDRA OU EQUIV.C/ENCHIMENTO EM MADEIRA 1A.QUALIDADE ESP. 30MM P/ PINTURA, INCLUSIVE ALIZARES, DOBRADIÇAS E FECHADURA EXTERNA, EXCLUSIVE MARCO</t>
  </si>
  <si>
    <t>Porta em madeira de lei tipo angelim pedra ou equiv.c/enchimento em madeira 1a.qualidade esp. 30mm p/ pintura, inclusive alizares, dobradiças e fechadura externa em latão cromado LaFonte ou equiv., exclusive marco, nas dim.: 0.80</t>
  </si>
  <si>
    <t>ESQUADRIAS METÁLICAS</t>
  </si>
  <si>
    <t>PORTAS DE SEGURANÇA DE FERRO, EM TUBO DE FERRO GALVANIZADO 2" E BARRA CHATA DE FERRO GALVANIZADO 11/2"X1/4", COM CHUMBADORES E FECHADURA DE SEGURANÇA ALIANÇA OU EQUIVALENTE, CONFORME PROJETO</t>
  </si>
  <si>
    <t>Portão de abrir, uma folha, requadro em tubo  de aço galvanizado 2", com fechamento horizontal em barra chata 1.1/2x1/4", completo, conforme detalhe em projeto, exclusive pintura</t>
  </si>
  <si>
    <t>GRADES E PORTÕES</t>
  </si>
  <si>
    <t>Grade de proteção em barra chata de aço galvanizado 1.1/2x1/4", tipo sanduiche, com barras verticais em tubo de aço galvanizado dim. 1/2" espaçadas a cada 12cm, chumbados em alvenaria, na parte interna do vão, conf. projeto</t>
  </si>
  <si>
    <t>Grade com portão de abrir, uma folha, requadro em barra chata 1.3/4x5/16", com fechamento horizontal em  vergalhão 1", completo, conforme detalhe em projeto, exclusive pintura</t>
  </si>
  <si>
    <t>ESQUADRIAS METÁLICAS (M2)</t>
  </si>
  <si>
    <t xml:space="preserve">Báscula para vidro em alumínio anodizado cor natural, linha 25,                 </t>
  </si>
  <si>
    <t>Janela tipo maxim-ar para vidro em alumínio anodizado natural, linha 25, completa, incl. puxador com tranca, caixilho, alizar e contramarco, exclusive vidro</t>
  </si>
  <si>
    <t>Estrutura em caixilho de al. natural, perfil L 25, compl., dim. 115x225 cm p/ inst. de visor/proteção s/ balcão de atendimento p/ fechamento em policarb. compac. transp., esp 8mm, painel 100 x 375 cm, excl. o painel de policarbona</t>
  </si>
  <si>
    <t>Alçapão de visita ao barrilete de chapa de aço dobrada vincada nº 14, 0,80 x 0,80m, com requadro em cantoneira de ferro, inclusive porta cadeado e cadeado 40mm.</t>
  </si>
  <si>
    <t>VIDROS</t>
  </si>
  <si>
    <t>VIDROS PARA ESQUADRIAS</t>
  </si>
  <si>
    <t>Vidro plano transparente liso, com 4 mm de espessura</t>
  </si>
  <si>
    <t xml:space="preserve">m2          </t>
  </si>
  <si>
    <t xml:space="preserve">m2                   </t>
  </si>
  <si>
    <t>Porta de abrir com mola hidráulica, em vidro temperado, 90x220 cm, espessura 10 mm, inclusive acessórios. af_01/2021</t>
  </si>
  <si>
    <t xml:space="preserve">un             </t>
  </si>
  <si>
    <t>ESPELHOS</t>
  </si>
  <si>
    <t>Espelho para banheiros espessura 4 mm, incluindo chapa compensada 10 mm, moldura de alumínio em perfil L 3/4", fixado com  parafusos cromados</t>
  </si>
  <si>
    <t>POLICARBONATO</t>
  </si>
  <si>
    <t>Placa de policarbonato em cristal compacto, com espessura de 8mm. Fornecimento e colocação.</t>
  </si>
  <si>
    <t xml:space="preserve">m2            </t>
  </si>
  <si>
    <t>COBERTURA</t>
  </si>
  <si>
    <t>ESTRUTURA</t>
  </si>
  <si>
    <t xml:space="preserve">m2              </t>
  </si>
  <si>
    <t>TELHADO</t>
  </si>
  <si>
    <t>Cobertura telha termoacústica tipo telha/telha trapezoidal TR40 de aço galvalume esp. 0,5mm, com isolamento em poliisocianurato (PIR) injetado esp.30mm, pré-pintada nas 2 faces cor branco padrão, inclusive acessórios de fixação</t>
  </si>
  <si>
    <t>RUFOS</t>
  </si>
  <si>
    <t>Rufo de concreto armado Fck=15 MPa, nas dimensões de 30x5 cm, moldado "in loco"</t>
  </si>
  <si>
    <t xml:space="preserve">m           </t>
  </si>
  <si>
    <t>0904</t>
  </si>
  <si>
    <t>PINGADEIRAS E CHAPINS</t>
  </si>
  <si>
    <r>
      <rPr>
        <sz val="11"/>
        <rFont val="Calibri"/>
        <family val="2"/>
        <scheme val="minor"/>
      </rPr>
      <t>Chapim de granito cinza andorinha, 29 cm, esp. 2cm, cl pingadeira dos
dois lados</t>
    </r>
  </si>
  <si>
    <t>IMPERMEABILIZAÇÃO</t>
  </si>
  <si>
    <t>Índice de imperm.cl manta asfáltica atendendo NBR 9952, asfalto polimerizado esp.3mm, reforç.cl filme int. polietileno, regul. base cl arg.1:4 esp.min.15mm, proteção mec. arg.1:4 esp.20mm e juntas dilat.</t>
  </si>
  <si>
    <t xml:space="preserve">m2       </t>
  </si>
  <si>
    <t>Pintura a base de asfalto, do tipo lgol 2 ou equivalente, para impermeabilização de fundações, baldrames, alicerces e muros de arrimo, a duas demãos</t>
  </si>
  <si>
    <t xml:space="preserve">m2    </t>
  </si>
  <si>
    <t>IMPERMEABILIZAÇÃO DE RUFOS DE CONCRETO</t>
  </si>
  <si>
    <t>Impermeabilização cl manta asfáltica aluminizada 3mm, estruturada com não-tecido de poliéster, inclusive aplicação de 1 demão de primer, incl. Regularização</t>
  </si>
  <si>
    <t>IMPERMEABILIZAÇÃO CALHAS, LAJES DESCOBERTAS, BALDRAMES, PAREDES  E JARDINEIRAS</t>
  </si>
  <si>
    <t>REBAIXAMENTOS</t>
  </si>
  <si>
    <t>Forro acústico modulado removível de fibra mineral, em placas , cor branca, dim. (1250x625x15)mm, inclusive cortineiros, suportes e perfis de alumínio, marca de referência Owa, Knauff, Hunter Douglas ou equivalente - colocado</t>
  </si>
  <si>
    <t xml:space="preserve">m2               </t>
  </si>
  <si>
    <t>Forro de gesso acabamento tipo liso</t>
  </si>
  <si>
    <t>Fornecimento e instalação de linha de sombra 3x3cm em forro de gesso</t>
  </si>
  <si>
    <t xml:space="preserve">m                   </t>
  </si>
  <si>
    <r>
      <rPr>
        <b/>
        <sz val="11"/>
        <rFont val="Calibri Light"/>
        <family val="2"/>
        <scheme val="major"/>
      </rPr>
      <t>TETOS E FORROS</t>
    </r>
  </si>
  <si>
    <t>REVESTIMENTO DE PAREDES INTERNAS E EXTERNAS</t>
  </si>
  <si>
    <t>REVESTIMENTO COM ARGAMASSA</t>
  </si>
  <si>
    <t xml:space="preserve">m2                </t>
  </si>
  <si>
    <t>ACABAMENTOS</t>
  </si>
  <si>
    <t>Acabamento de PVC com perfil de canto para arremate de paredes</t>
  </si>
  <si>
    <t>Pastilha cerâmica branca 5 x 5 cm, assentada com argamassa de cimento colante e rejunte pré-fabricado, marcas de referência Atlas, Jatobá, NGK ou equivalentwe</t>
  </si>
  <si>
    <t>Roda parede em granito branco 7x2cm, com acabamento abaulado nos dois lados</t>
  </si>
  <si>
    <t>Porcelanato polido, acabamento acetinado, dim. 60x60cm, ref. de cor CIMENTO CINZA BOLD Potobello/equiv, utilizando dupla colagem de argamassa colante para porcelanato tipo AClll e rejunte 1mm para porcelanato</t>
  </si>
  <si>
    <t>Pastilha cerâmica azu l 5 x 5 cm, assentada com argamassa de cimento colante e rejunte pré-fabricado, marcas de referência Atlas, Jatobá, NGK ou equivalentwe</t>
  </si>
  <si>
    <t>REVESTIMENTO EMPREGANDO ARGAMASSA DE CIMENTO, CAL E AREIA</t>
  </si>
  <si>
    <t>Emboço de argamassa de cimento, cal hidratada CH1 e areia  média ou grossa lavada no traço 1:0.5:6, espessura 20 mm</t>
  </si>
  <si>
    <t>PISOS INTERNOS E EXTERNOS</t>
  </si>
  <si>
    <t>LASTRO DE CONTRAPISO</t>
  </si>
  <si>
    <t>Lastro regularizado e impermeabilizado de concreto não estrutural, espessura de 8 cm</t>
  </si>
  <si>
    <t>Piso argamassa alta resistência tipo granilite ou equiv de qualidade comprovada, esp de 10mm, com juntas plástica em quadros de 1m, na cor natural, com acabamento polido mecanizado, inclusive regularização e=3.0cm</t>
  </si>
  <si>
    <t>Porcelanato polido, acabamento acetinado, dim. 60x60cm, ref. de cor CIMENTO CINZA BOLD Potobello/equiv, utilizando dupla colagem de argamassa colante para porcelanato tipo ACIII e rejunte 1mm para porcelanato</t>
  </si>
  <si>
    <t>DEGRAUS, RODAPÉS, SOLEIRAS E PEITORIS</t>
  </si>
  <si>
    <t>Rodapé de granito branco com aresta boleada, assentado com argamassa de cimento, cal hidratada CH1 e areia no traço 1:0,5:8, incl. rejuntamento com cimento branco, dim. 7 x 2.0cm</t>
  </si>
  <si>
    <t>Peitoril de granito cinza polido, esp 2 cm, largura 19 cm</t>
  </si>
  <si>
    <t>Soleira de granito branco esp. 2 cm e largura de 15 cm</t>
  </si>
  <si>
    <t>Pedra do box de granito branco, espessura 3 cm e largura de 3 cm, conforme detalhe em projeto</t>
  </si>
  <si>
    <t>INSTALAÇÕES HIDROSSANITÁRIAS</t>
  </si>
  <si>
    <t>ENTRADA DE ÁGUA</t>
  </si>
  <si>
    <t>Padrão entrada d'água com caixa enterrada para hidrômetro com diâmetro de 1" - padrão 2B da CESAN. Caixa em alvenaria 60x80x40cm e com tampa articulada de ferro fundido, registro e conexões para instalação de hidrômetro. Conferir</t>
  </si>
  <si>
    <t>PRUMADAS HIDRO-SANITÁRIAS</t>
  </si>
  <si>
    <t xml:space="preserve">140201
</t>
  </si>
  <si>
    <t xml:space="preserve">Barrilete, inclusive tubulação, conexões e registros da limpeza, extravasor e suspiro
</t>
  </si>
  <si>
    <t>PONTOS HIDRO-SANITÁRIOS</t>
  </si>
  <si>
    <t>Ponto de torneira de jardim (para praças)</t>
  </si>
  <si>
    <t>Ponto de válvula de descarga, inclusive válvula (sem acabamento)</t>
  </si>
  <si>
    <t>Ponto para caixa sifonada, inclusive caixa sifonada pvc 150x150x50mm com grelha em aço inox</t>
  </si>
  <si>
    <t>Ponto para ralo sifonado, inclusive ralo sifonado 100 x 40 mm c/ grelha em açõ inox</t>
  </si>
  <si>
    <t>Ponto de válvula de descarga, inclusive válvula de descarga de 50mm (1 1/2"), com acabamento para válvula de descarga Benefit, marca de referência Docol ou equivalente Mod. 00184906</t>
  </si>
  <si>
    <t>TUBULAÇÃO DE LIGAÇÃO DE CAIXAS</t>
  </si>
  <si>
    <t>Tubo PVC rígido para esgoto no diâmetro de 150mm incluindo escavação e aterro com areia</t>
  </si>
  <si>
    <t>CAIXAS EMPREGANDO ARGAMASSA DE CIMENTO, CAL E AREIA</t>
  </si>
  <si>
    <t>Caixa de inspeção em alv. bloco concreto 9x19x39cm, dim. 60x60cm e Hmáx=1m, c/ tampa de ferro fundido 40x40cm, lastro de concreto esp.10cm, revest. interno c/ chapisco e reboco impermeabiliz, incl. escavação, reaterro e enchimento</t>
  </si>
  <si>
    <t>Caixa de areia em alv. de bloco de concreto 9x19x39, dim. 60x60cm e Hmáx=1m, c/ tampa em ferro fundido, lastro de concreto esp. 10cm, revest. int. c/ chapisco e reboco impermeabilizado, incl. escavação e reaterro</t>
  </si>
  <si>
    <t>Caixa sifonada especial em alv. bloco concr. 9x19x39cm, dim. 60x60cm e Hmáx=1m. c/ tampa em ferro fundido, lastro conc. esp.10cm, revest. int. c/ chap. e reboco imperm., incl. esc, reaterro e curva curta c/ visita e plug pvc 100mm</t>
  </si>
  <si>
    <t>Caixa de gordura em alv. bloco 9x19x39cm, dim. 60x60cm e Hmáx=1.0m, c/ tampa de ferro fundido, lastro concr. esp. 10cm, revest. intern. c/ chapisco e reboco impermeab., escavação, reaterro e parede int. em concreto</t>
  </si>
  <si>
    <t>REDE DE ÁGUA FRIA - TUBOS SOLDÁVEIS DE PVC</t>
  </si>
  <si>
    <t>Tubo de PVC rigido soldável marrom, diâm. 32mm (1"), inclusive</t>
  </si>
  <si>
    <t>REDE DE ESGOTO - TUBOS DE PVC</t>
  </si>
  <si>
    <t>Terminal de ventilação em PVC rígido soldável, diam. 50mm</t>
  </si>
  <si>
    <t>Terminal de ventilação em PVC rígido soldável diam. 75mm</t>
  </si>
  <si>
    <t>ABERTURA E FECHAMENTO DE RASGOS (inclusive preparo e aplicação de argamassa)</t>
  </si>
  <si>
    <t>Furo em concreto com martelete ou rompedor pneumático manual para diâmetros menores ou iguais a 1.1/2"</t>
  </si>
  <si>
    <t>cm</t>
  </si>
  <si>
    <t>REDES DE DRENOS DE AR CONDICIONADO</t>
  </si>
  <si>
    <t>Isolamento térmico flexível em espuma elastomérica para tubo com diâmetro de 25mm, marca de referência armaflex ou similar</t>
  </si>
  <si>
    <t>Isolamento térmico flexível em espuma elastomérica para tubo com diâmetro de 40mm, marca de referência armaflex ou similar</t>
  </si>
  <si>
    <t>Caixa de passagem para condicionamento de ar tipo Split, com saída de dreno único na vertical</t>
  </si>
  <si>
    <t>INSTALAÇÕES ELÉTRICAS</t>
  </si>
  <si>
    <t>QUADRO DE DISTRIBUIÇÃO</t>
  </si>
  <si>
    <t>CAIXAS DE PASSAGEM</t>
  </si>
  <si>
    <t>Caixa de embutir marca de referência Tigreflex, 4x2"</t>
  </si>
  <si>
    <t xml:space="preserve">und               </t>
  </si>
  <si>
    <t>Caixa de passagem 300x300x120mm, chapa 18, com tampa parafusada</t>
  </si>
  <si>
    <t>ENVELOPAMENTO DE ELETRODUTOS</t>
  </si>
  <si>
    <t>Envelopamento de concreto simples com consumo mínimo de cimento de 250kg/m3, inclusive escavação para profundidade mínima do eletroduto de 50 cm, de 25 x 25 cm, para 1 eletroduto</t>
  </si>
  <si>
    <t>INSTALAÇÕES APARENTES</t>
  </si>
  <si>
    <t>Duto em alumínio aparente duplo (73 x 45)mm, inclusive tampa ranhurada DT 15040.00,  Branco ref.: DT 14441.00 DUTOTEC  ou equivalente</t>
  </si>
  <si>
    <t>Tampa Terminal ABS perfil 45, cor branco ref DT 49540 marca DUTOTEC ou equivalente</t>
  </si>
  <si>
    <t>Saída horizontal para eletroduto de 1 1/2"</t>
  </si>
  <si>
    <t>Caixa de derivação para canaleta metálica 45mm ref. DT 53440.00</t>
  </si>
  <si>
    <t>Porta equipamento 3 blocos cor branca DT 66844.10 marca DUTOTEC ou equivalente</t>
  </si>
  <si>
    <t>Tomada retangular tipo bloco, cor branca, ref. DUTOTEC DT 99233.10 ou equivalente</t>
  </si>
  <si>
    <t>Tomada cor branca ref. DUTOTEC DX  99233.20 ou equivalente</t>
  </si>
  <si>
    <t>Interruptor de uma tecla simples cor branca ref DX 99331.00 DUTOTEC ou equivalente</t>
  </si>
  <si>
    <t>Interruptor de uma tecla simples cor branca ref. DX 99330.00 DUTOTEC ou equivalente</t>
  </si>
  <si>
    <t>Bloco cego ref DX 99200.00, DUTOTEC ou equivalente</t>
  </si>
  <si>
    <t>Curva horizontal 90º, cor branca, ref DT 35440.00, DUTOTEC ou equivalente</t>
  </si>
  <si>
    <t>Curva Vertical 90, cor branca, ref DT 37440.00 DUTOTEC ou equivalente</t>
  </si>
  <si>
    <t>Curva vertical interna cor branca, ranhurada,  ref. DT 38046.60 DUTOTEC ou equivalente</t>
  </si>
  <si>
    <t>Adaptador para porta equipamento PLUS para duto de 45mm ref. 66945.00 ou equivalente</t>
  </si>
  <si>
    <t>Curva de inversão para eletrocalha metálica, 200x100mm, galvanizada</t>
  </si>
  <si>
    <t>Suporte de fixação de eletrocalha de 200x100mm, no teto, através de gancho vertical (1 und), porca sextavada e arruela 1/4" (2 und), vergalhão rosca total 1/4" (h=30cm),  e parabolt de 1/4" (1und)</t>
  </si>
  <si>
    <t>Septo para eletrocalha metálica lisa, pintura eletrostática de fábrica na cor branca em chapa de aço galvanizado (chapa 18), H= 100mm , 3M.</t>
  </si>
  <si>
    <t>TÊ horizontal 90º para eletrocalha metálica 200x100mm, galvanizada, ref. MEGA MG 2570 ou equivalente</t>
  </si>
  <si>
    <t>Saída horizontal para eletroduto de 3/4"</t>
  </si>
  <si>
    <t>Eletrocalha perfurada em chapa de aço galvanizado nº16, 200x100mm, sem tampa</t>
  </si>
  <si>
    <t>Tampa de encaixe para eletrocalha em chapa de aço galvanizada 18,</t>
  </si>
  <si>
    <t>Junção simples para eletrocalha metálica 200x100mm, galvanizada, ref. Mega MG 2760 ou equivalente</t>
  </si>
  <si>
    <t>COMPOSIÇÕES INTERMEDIÁRIAS P/ ELETRICA</t>
  </si>
  <si>
    <t>Bucha e arruela de alumínio fundido diâmetro 20mm (3/4")</t>
  </si>
  <si>
    <t>Bucha e arruela de alumínio fundido diâmetro 40mm (1 1/2")</t>
  </si>
  <si>
    <t>Bucha e arruela de alumínio fundido diâmetro 80mm (3")</t>
  </si>
  <si>
    <t>CAIXAS DE PASSAGEM EMPREGANDO ARGAMASSA DE CIMENTO, CAL E AREIA</t>
  </si>
  <si>
    <t>Caixa de passagem de alvenaria de bloco de concreto 9x19x39cm, dimensões de 30x30x30cm, com revestimento interno em chapisco e reboco, tampa de cncreto esp. 5cm e lastro de brita 5cm</t>
  </si>
  <si>
    <t>Caixa de passagem de alvenaria de blocos de concreto 9x19x39, dimensões de 50x50x50cm, com revestimento interno em chapisco e reboco, tampa de concreto esp. 5cm e lastro de brita 5cm</t>
  </si>
  <si>
    <t>Caixa de passagem de alvenaria de blocos de concreto 9x19x39cm, dimensões de 80x80x80m, com revestimento interno em chapisco e reboco tampa de concreto esp. 5cm e lastro de brita 5cm</t>
  </si>
  <si>
    <t>ELETRODUTOS E CONEXÕES DE PVC</t>
  </si>
  <si>
    <t>Eletroduto de PVC rígido roscável, diâm. 1 1/2" (50mm), inclusive conexões</t>
  </si>
  <si>
    <t>Eletroduto PEAD, cor preta, diam. 1.1/2", marca ref. Kanaflex ou equivalente</t>
  </si>
  <si>
    <t>Eletroduto PEAD, cor preta, diam. 3", marca ref. Kanaflex ou equivalente</t>
  </si>
  <si>
    <t>CHAVES, FUSIVEIS E DISJUNTORES</t>
  </si>
  <si>
    <t>Disjuntor DR bipolar 30A, corrente nominal 30 mA</t>
  </si>
  <si>
    <t>Mini-Disjuntor bipolar 25 A, curva C - 5KA 220/127VCA (NBR IEC 60947-2), Ref. Siemens, GE, Schneider ou equivalente</t>
  </si>
  <si>
    <t>Mini-Disjuntor tripolar 50 A, curva C - 5KA 220/127VCA (NBR IEC 60947-2), Ref. Siemens, GE, Schneider ou equivalente</t>
  </si>
  <si>
    <t>Mini-Disjuntor tripolar 63 A, curva C - 5KA 220/127VCA (NBR IEC 60947-2), Ref. Siemens, GE, Schneider ou equivalente</t>
  </si>
  <si>
    <t>FIOS E CABOS</t>
  </si>
  <si>
    <t>Cabo de cobre termoplástico, com isolamento para 750V, seção de 25.0 mm2</t>
  </si>
  <si>
    <t>SERVIÇOS DIVERSOS</t>
  </si>
  <si>
    <t>Parafuso tipo lentilha 1/4" x 1/2" com porca e arruela</t>
  </si>
  <si>
    <t>PADRAO DE ENTRADA DE ENERGIA - NORTEC-01 - ESCELSA</t>
  </si>
  <si>
    <t>Padrão de entrada de energia elétrica, trifásico, entrada aérea, a 4 fios, carga instalada em muro de 41001 até 57000W - 220/127V</t>
  </si>
  <si>
    <t>PONTOS ELETRICOS REVISAO NR-10</t>
  </si>
  <si>
    <t>Ponto padrão de ventilador no teto - considerando eletroduto PVC rígido de 3/4" inclusive conexões (4.5m), fio isolado PVC de 2.5mm2 (21.6m) e caixa PVC 4x4" (1 und)</t>
  </si>
  <si>
    <t>Ponto padrão de interruptor de 1 tecla simples e 1 tomada dois pólos mais terra 10A/250V - considerando eletroduto PVC rígido de 3/4" inclusive conexões (4.5m), fio isolado PVC de 2.5mm2 (19.4m) e caixa PVC 4x2" (1 und)</t>
  </si>
  <si>
    <t>Ponto de antena de TV - considerando eletroduto PVC rígido de 3/4" inclusive conexões (3.0m), cabo coaxial 67 Ohms (4.5m) e caixa PVC 4x2" (1 und)</t>
  </si>
  <si>
    <r>
      <rPr>
        <sz val="11"/>
        <rFont val="Calibri"/>
        <family val="2"/>
        <scheme val="minor"/>
      </rPr>
      <t>Quadro distrib. energia, embutido ou semi embutido, capac. p/ 44 disj. DIN, c/barram trif. 150A barra. neutro e terra, fab. em chapa de aço 12 USG com porta, espelho, trinco com fechad ch yale, Ref. QDETG
II-44DIN-CEMAR ou equiv.</t>
    </r>
  </si>
  <si>
    <r>
      <rPr>
        <sz val="11"/>
        <rFont val="Calibri"/>
        <family val="2"/>
        <scheme val="minor"/>
      </rPr>
      <t>Curva horizontal 90º para eletrocalha metálica, 200x100mm, galvanizada,
ref. MEGA MG 2510</t>
    </r>
  </si>
  <si>
    <r>
      <rPr>
        <sz val="11"/>
        <rFont val="Calibri"/>
        <family val="2"/>
        <scheme val="minor"/>
      </rPr>
      <t>Fio ou cabo de cobre termoplástico, com isolamento para 750V, seção de
4.0 mm2</t>
    </r>
  </si>
  <si>
    <r>
      <rPr>
        <sz val="11"/>
        <rFont val="Calibri"/>
        <family val="2"/>
        <scheme val="minor"/>
      </rPr>
      <t>Fio ou cabo de cobre termoplástico, com isolamento para 750V, seção de
16.0 mm2</t>
    </r>
  </si>
  <si>
    <r>
      <rPr>
        <sz val="11"/>
        <rFont val="Calibri"/>
        <family val="2"/>
        <scheme val="minor"/>
      </rPr>
      <t>Ponto de refletor para iluminação externa - considerando eletroduto PVC
rígido de 3/4" inclusive conexões e fio isolado PVC de 2.5mm2</t>
    </r>
  </si>
  <si>
    <t>OUTRAS INSTALAÇÕES</t>
  </si>
  <si>
    <t>INSTALAÇÃO DE TELEFONE</t>
  </si>
  <si>
    <t>Cabo telefônico CI, diâmetro do condutor 50mm, 50 pares</t>
  </si>
  <si>
    <t xml:space="preserve">m                 </t>
  </si>
  <si>
    <t>INSTALAÇÃO DE INCÊNDIO</t>
  </si>
  <si>
    <t>Extintor de incêndio de água pressurizada capacidade 2A (10L), inclusive suporte para fixação e EXCLUSIVE placa sinalizadora em PVC Fotoluminescente</t>
  </si>
  <si>
    <t xml:space="preserve">und                     </t>
  </si>
  <si>
    <t>Placa de sinalização de segurança CODIGO 23 - 224(NBR 13.434); CÓDIGO E5 (NT 14/2010-ES) ("EXTINTOR DE INCÊNDIO")</t>
  </si>
  <si>
    <t xml:space="preserve">und         </t>
  </si>
  <si>
    <t>INSTALAÇÃO DE REDE LÓGICA</t>
  </si>
  <si>
    <t>Certificação avulsa dos pontos com emissão de relatório do equipamento de teste até 100 pontos</t>
  </si>
  <si>
    <t>Porta equipamentos 3 blocos RJ 45, ABS cor branco, DT 66440.00 ref. DUTOTEC ou equivalente</t>
  </si>
  <si>
    <t xml:space="preserve">und                   </t>
  </si>
  <si>
    <t>Conector RJ 45 Keystone, cor branca, ref. QM 99044.00 DUTOTEC ou equivalente</t>
  </si>
  <si>
    <t>Voice panel categoria 3 de 19" 50 pares</t>
  </si>
  <si>
    <t>Guia de Cabos Fechado Horizontal Padrão 19" - 1 U´s, inclusive fixação em Rack 19"</t>
  </si>
  <si>
    <t>Patch cord utp rj-45 nas duas pontas cat.6, - 2,50m para aplicações de voz e dados, na área de trabalho.</t>
  </si>
  <si>
    <t xml:space="preserve">und                 </t>
  </si>
  <si>
    <t>Bandeja Fixação Dupla 1 U x 500mm carga máxima 20kg, inclusive fixação em Rack 19"</t>
  </si>
  <si>
    <t>Calha com 8 Tomadas 20A, inclusive fixação em rack padrão 19", com chicote de 2 metros de comprimento</t>
  </si>
  <si>
    <t>Fornecimento e instalação de Rack de Piso Fechado Padrão 19" - 32 U´s x 670mm</t>
  </si>
  <si>
    <t>Velcro Rolo 20mm - Preto</t>
  </si>
  <si>
    <t xml:space="preserve">m   </t>
  </si>
  <si>
    <t>Abraçadeira de nylon 200mm preta</t>
  </si>
  <si>
    <t xml:space="preserve">und       </t>
  </si>
  <si>
    <t>Etiqueta BROTHER M231/TZEFX-251 24mm Preto/Branco</t>
  </si>
  <si>
    <t xml:space="preserve">und        </t>
  </si>
  <si>
    <t>Fornecimento e instalação de Cabo de rede par trançado 4 pares Categoria 6</t>
  </si>
  <si>
    <t>Patch Panel 48 Portas RJ45/IDC Cat.6, inclusive fixação em Rack 19"</t>
  </si>
  <si>
    <t>Switch 48 portas RJ-45 10/100 + 2 10/100/1000, inclusive fixação em Rack 19"</t>
  </si>
  <si>
    <t>Painel de Fechamento Frontal 1 U, inclusive fixação em Rack 19"</t>
  </si>
  <si>
    <t>No Break 1400VA (980W) Senoidal, tensão de entrada: 120V e tensão de saida: 120V, Interface Port DB-9 RS-232, SmartSlot, USB, inclusive fixação em rack 19"</t>
  </si>
  <si>
    <t>INSTALAÇÃO DO SISTEMA DE CLIMATIZAÇÃO</t>
  </si>
  <si>
    <t>Tubo de cobre com isolamento térmico - ø 1/4" esp. 9mm</t>
  </si>
  <si>
    <t>Tubo de cobre com isolamento térmico - ø 3/8" esp. 9mm</t>
  </si>
  <si>
    <t>Tubo de cobre com isolamento térmico - ø 1/2" esp. 9mm</t>
  </si>
  <si>
    <t>Instalação de Linha frigorígena para interligação do sistema de climatização incl. acessórios de fixação, fita PVC auto-aderente e cabo PP, exclusive tubos de cobre da linha liquida e sucção, espuma elastomérica flexivel e gás ref</t>
  </si>
  <si>
    <t>Instalação de Unidade Evaporadora e Condensadora de Ar Condicionado tipo Split Hi-Wall (Parede) de 12.000 BTU´s 220V - Ciclo Frio - Classificação A (Selo PROCEL), inclusive amortecedores vibra-stop</t>
  </si>
  <si>
    <t>Instalação de Unidade Evaporadora e Condensadora de Ar Condicionado tipo Split Hi-Wall (Parede) de 9.000 BTU´s 220V - Ciclo Frio - Classificação A (Selo PROCEL), inclusive amortecedores vibra-stop</t>
  </si>
  <si>
    <t>INSTALAÇÃO DE GÁS</t>
  </si>
  <si>
    <t>Instalação de gás em tubo galv. NBR 5590-classe pesada 20mm (3/4"), inclusive conexões</t>
  </si>
  <si>
    <r>
      <rPr>
        <sz val="11"/>
        <rFont val="Calibri"/>
        <family val="2"/>
        <scheme val="minor"/>
      </rPr>
      <t>Placa de sinalização de segurança CODIGO 13 - 315/158(NBR 13.434); CÓDIGO S2 (NT 14/2010-ES) ("SAIDA DE EMERGÊNCIA" - seta
horizontal)</t>
    </r>
  </si>
  <si>
    <t>APARELHOS HIDRO-SANITÁRIOS</t>
  </si>
  <si>
    <t>LOUÇAS</t>
  </si>
  <si>
    <t>Bacia sifonada de louça branca, marcas de referência Deca, Celite ou Ideal Standard, inclusive acessórios</t>
  </si>
  <si>
    <t>Tanque de louça branca com coluna, marcas de referência Deca, Celite ou Ideal Standard, inclusive sifão e válvula cromados, exclusive torneira</t>
  </si>
  <si>
    <t>Bacia sifonada de louça branca sem abertura frontal para portadores de necessidades especiais, Vogue Plus Conforto - Linha Conforto, mod P510, incl. assento poliester, ref.AP51,marca de ref. Deca ou equivalente, sem abertura front</t>
  </si>
  <si>
    <t>Lavatório de louça branca com coluna suspensa, linha Vogue Plus Confort para portadores de necessidades especiais, marca de referencia</t>
  </si>
  <si>
    <t>Bacia turca de louça branca</t>
  </si>
  <si>
    <t>un</t>
  </si>
  <si>
    <t>BANCADAS</t>
  </si>
  <si>
    <t>Bancada em granito branco esp.2cm, apoiada em cantoneira 1.1/2"x1.1/2"x3/16" c/ tratamento antiferruginoso e pint. esmalte sintético, testeira de 5cm, acab. semi-boleado excl. roda-banca</t>
  </si>
  <si>
    <t>Rodabancada em granito branco, esp. 2cm, h=10,0cm, acabamento polido com borda boleda, assentado com argamassa de cimento, cal hidratada e areia, incluindo rejuntamento com cimento branco</t>
  </si>
  <si>
    <t>TORNEIRAS, REGISTROS, VÁLVULAS E METAIS</t>
  </si>
  <si>
    <t>Torneira pressão cromada diâm. 1/2" para lavatório, marcas de referência Fabrimar, Deca ou Docol</t>
  </si>
  <si>
    <t>Chuveiro tipo ducha cromado, marcas de referência Lorenzetti, Corona ou Cardal</t>
  </si>
  <si>
    <t>Torneira de parede articulável acabamento cromado, marcas de ref. Fabrimar, Deca, Docol ou equivalente</t>
  </si>
  <si>
    <t>Fornecimento e instalação de barra de apoio em aço inox para fixação com buchas e parafusos em portas de banheiro PNE, C=40cm</t>
  </si>
  <si>
    <t>Torneira de pressão com acionamento manual e fechamento automatico, cromada diâm. 1/2", para lavatório, marcas de referência acquapress Fabrimar, presmatic  Docol, Deca ou equivalente</t>
  </si>
  <si>
    <t>Registro de gaveta bruto diam. 65mm (21/2")</t>
  </si>
  <si>
    <t>Registro de gaveta com canopla cromada, diam. 20mm (3/4"), marcas de referência Fabrimar, Deca ou Docol</t>
  </si>
  <si>
    <t>Registro de gaveta com canopla cromada diam. 25mm (1"), marcas de referência Fabrimar, Deca ou Docol</t>
  </si>
  <si>
    <t>Registro de gaveta com canopla cromada, diam. 40mm (11/2"), marcas de referência Fabrimar, Deca ou Docol</t>
  </si>
  <si>
    <t>Registro de gaveta bruto diam. 32mm (11/4")</t>
  </si>
  <si>
    <t>Válvula de retenção horizontal ou vertical diam. 50mm (2")</t>
  </si>
  <si>
    <t>Registro de pressão com canopla cromada diam. 20mm (3/4"), marcas de referência Fabrimar, Deca ou Docol</t>
  </si>
  <si>
    <t>OUTROS APARELHOS</t>
  </si>
  <si>
    <t>Cabide simples de um gancho, linha Versailles, ref. 08, acabamento cromado, da Moldenox, Docol ou Deca</t>
  </si>
  <si>
    <t>Porta sabonete líquido cor branco gelo, marca de referência Prolim, fixado com parafusos e buchas.</t>
  </si>
  <si>
    <t>Cuba em aço inox nº 02(dim.560x340x150)mm, marcas de referência Franke, Strake, tramontina, inclusive válvula de metal 31/2"  e sifão cromado 1 x 1/2", excl. torneira</t>
  </si>
  <si>
    <t>Reservatório de polietileno de 5.000 L, inclusive peça de madeira 6 x 16 cm para apoio, exclusive flanges e torneira de bóia</t>
  </si>
  <si>
    <t>ACESSIBILIDADE - NBR 9050</t>
  </si>
  <si>
    <t>Barra de apoio reta em aço inox 304 p/ portadores de necessidades especiais (NBR 9050), largura 40 cm</t>
  </si>
  <si>
    <t>Barra de apoio reta em aço inox 304 p/ portadores de necessidades especiais (NBR 9050), largura 80 cm</t>
  </si>
  <si>
    <t>APARELHOS ELÉTRICOS</t>
  </si>
  <si>
    <t>INTERRUPTORES E TOMADAS</t>
  </si>
  <si>
    <t xml:space="preserve">und     </t>
  </si>
  <si>
    <t xml:space="preserve">und   </t>
  </si>
  <si>
    <t>AR REFRIGERADO</t>
  </si>
  <si>
    <t>Fornecimento de Unidade Evaporadora e Condensadora de Ar Condicionado tipo Split Hi-Wall (Parede) de 12.000 BTU´s 220V - Ciclo Frio - Classificação A (Selo PROCEL), inclusive amortecedores vibra-stop</t>
  </si>
  <si>
    <t>Fornecimento de Unidade Evaporadora e Condensadora de Ar Condicionado tipo Split  Hi-Wall (Parede) de 9.000 BTU´s 220V - Ciclo Frio - Classificação A (Selo PROCEL), inclusive amortecedores vibra-stop</t>
  </si>
  <si>
    <t>VENTILADORES</t>
  </si>
  <si>
    <t>Ventilador de teto base madeira sem alojamento para luminária, ref. Tron ou equivalente,  com comando de interruptor simples, sem dimer para regulagem de velocidade</t>
  </si>
  <si>
    <t>Chuveiro elétrico tipo ducha Lorenzet ou Corona</t>
  </si>
  <si>
    <t>Exaustor para banheiro, bivolt, ref.: C 280 A, da Ventokit ou similar - fornecimento e instalação</t>
  </si>
  <si>
    <t xml:space="preserve">un                        </t>
  </si>
  <si>
    <t>Exaustor para banheiro, bivolt, ref.: C 80 A, da Ventokit ou similar - fornecimento e instalação</t>
  </si>
  <si>
    <t>LUMINÁRIAS PARA LAMPADAS LED</t>
  </si>
  <si>
    <t>Luminária embutir compl., corpo ch. aço pintada branca, refletor,aletas parabólicas alum.alta pureza e refletância nclusive 4 lâmpadas LED T8 9W temp. de cor 5000k - Ref.CE416AL-N - AMES, 6026 - LUMAVI OU</t>
  </si>
  <si>
    <t>Refletor de LED 200W, branco frio 6500K, 24.000lm, IP66, Slim, Bivolt,
inclusive fotocélula</t>
  </si>
  <si>
    <t>PINTURA</t>
  </si>
  <si>
    <t>SOBRE PAREDES E FORROS</t>
  </si>
  <si>
    <t>SOBRE CONCRETO OU BLOCOS CERÂMICOS APARENTES</t>
  </si>
  <si>
    <t>Pintura com verniz acrílico, marcas de referência Suvinil, Coral ou Metalatex, sobre concreto ou blocos aparentes, a duas demãos</t>
  </si>
  <si>
    <t>SOBRE MADEIRA</t>
  </si>
  <si>
    <t>Emassamento de esquadrias de madeira, com duas demãos de massa à base de óleo, marcas de referência Suvinil, Coral ou Metalatex</t>
  </si>
  <si>
    <t>Pintura com tinta esmalte sintético, marcas de referência Suvinil, Coral ou Metalatex, inclusive fundo branco nivelador, em madeira, a duas demãos</t>
  </si>
  <si>
    <t>SOBRE METAL</t>
  </si>
  <si>
    <t>SOBRE PISOS</t>
  </si>
  <si>
    <t>Pintura com tinta à base de resinas acrílicas, marcas de referência Suvinil, Coral ou Metalatex, sobre piso de concreto, a duas demãos</t>
  </si>
  <si>
    <t>SERVIÇOS COMPLEMENTARES EXTERNOS</t>
  </si>
  <si>
    <t>MUROS E FECHAMENTOS</t>
  </si>
  <si>
    <t>Automação para portão de nylofor de correr, motor de portão 500W, completo</t>
  </si>
  <si>
    <t>Fornecimento e instalação de gradil Nylofor 3D, Belgo ou similar, em painéis de (2,03x2,50)m, fixado por fixadores de poliamida e parafusos em poste (60x40)mm chumbados em mureta (exclusive), conforme projeto</t>
  </si>
  <si>
    <t>Portão de correr Nylofor 3D em chapa de aço zincado, c/ pintura eletrostática em poliéster pó, incl. batente em chapa dobrada em aço galv. e parte inferior em alumínio, em perfís búzio quadrado ou lambril, completo</t>
  </si>
  <si>
    <t>Portão de abrir uma folha, Nylofor 3D em chapa aço zincado, c/ pint.</t>
  </si>
  <si>
    <t>Mureta de alvenaria de blocos concreto 10x20x20cm, com pilares a cada 2,5m, esp. 10cm e h=0.50m, revestido com chapisco, reboco, c/ pintura acrílica a 2 demãos, incl. pilares e cintas</t>
  </si>
  <si>
    <t>Peitoril de granito cinza polido, 21 cm, esp. 2cm inclusive pingadeira nos dois lados</t>
  </si>
  <si>
    <t>Muro de alvenaria de blocos cerâmicos 10x20x20cm, c/ pilares a cada 2 m, esp. 10cm e h=2.5m, revestido com chapisco, reboco e pintura acrílica a 2 demãos, incl. pilares, cintas e sapatas, empregando arg. cimento cal e areia</t>
  </si>
  <si>
    <t>PAVIMENTAÇÃO</t>
  </si>
  <si>
    <t>Regularização para piso de calçadas (apenas compactação com compactador manual)</t>
  </si>
  <si>
    <t>Meio-fio de concreto pré-moldado com dimensões de 10x12x30x100 cm , rejuntados com argamassa de cimento e areia no traço 1:3</t>
  </si>
  <si>
    <t>Execução de passeio (calçada) ou piso de concreto com concreto moldado in loco, feito em obra, acabamento convencional, espessura 6 cm, armado. af_07/2016.</t>
  </si>
  <si>
    <t>Piso em concreto Fck = 25MPa, espessura de 10 cm, acab. superf. c/ rotoalisador, armado c/ tela Q138, espaçador treliçado h=7cm, lona plástica, inclusive base 10cm de solo brita 30%</t>
  </si>
  <si>
    <t>Junta de encontro esp.=1,0cm, profundidade de 10,0 a 15,0cm, com aplicação de isopor e mastique elástico em poliuretano 10x10mm, marca Vedaflex da Vedacit, PU-30 da Quartzolit, Monopol PU-25 da Viapol ou equivalente</t>
  </si>
  <si>
    <t>Junta de construção/serrada 6,0x18,0mm, c/ tarucel Ø6,0mm e mastique elástico em poliuretano 6x12mm marca Vedaflex-Vedacit,
PU-30-Quartzolit, Monopol PU-25-Viapol ou equiv, excl. barra transferência</t>
  </si>
  <si>
    <t>Rampa para acesso de veículos em concreto armado Fck = 30MPa, espessura de 15cm, acab. superf. c/ rotoalisador, armada c/ tela Q138 e Q246, espaçador treliçado h=6cm, lona plástica, inclusive base</t>
  </si>
  <si>
    <t>Fornecimento e assentamento de ladrilho hidráulico pastilhado, vermelho, dim. 20x20 cm, esp. 1.5cm, assentado com pasta de cimento colante, inclusive lastro de concreto regularizado com 8 cm de espessura</t>
  </si>
  <si>
    <t>PAISAGISMO</t>
  </si>
  <si>
    <t>Fornecimento e plantio de grama em placas tipo esmeralda, inclusive fornecimento de terra vegetal</t>
  </si>
  <si>
    <t>Fornecimento e plantio de ixoria, inclusive substrato composto, terra</t>
  </si>
  <si>
    <t>Azaléa (branca, rosa, roxa) com altura mínima de 1,20 m</t>
  </si>
  <si>
    <t>TRATAMENTO, CONSERVAÇÃO E LIMPEZA PÓS OBRA</t>
  </si>
  <si>
    <t>Limpeza geral de obras (quadras, praças e jardins)</t>
  </si>
  <si>
    <t>Limpeza de vidros comum</t>
  </si>
  <si>
    <t>DIVERSOS EXTERNOS</t>
  </si>
  <si>
    <t>Conjunto de 03 mastros, para bandeira, em ferro galvanizado, 2 com 7,50m de altura e 1 com 9,0m de altura, nos diâmetros de 4", 3" e 2", inclusive base de concreto, conf. detalhe de projeto</t>
  </si>
  <si>
    <t>Fornecimento e plantio de árvores ornamentais com altura mínima de 2,5m em cavas de 60x60x80cm</t>
  </si>
  <si>
    <t>SERVIÇOS COMPLEMENTARES INTERNOS</t>
  </si>
  <si>
    <t>ARMÁRIOS E PRATELEIRAS</t>
  </si>
  <si>
    <t>Armário com portas e gavetas. Revestimento externo em fórmica e interno em laminado melamínico.</t>
  </si>
  <si>
    <t>Prateleira em granito branco esp. 2cm e largura de 45cm, fixadas na parede com cantoneiras</t>
  </si>
  <si>
    <t>E-DOCS 2022-N45T1</t>
  </si>
  <si>
    <t>CONTRATO:  nº 085/2023</t>
  </si>
  <si>
    <t>TOMADA DE PREÇO: nº01/2023</t>
  </si>
  <si>
    <t>CLIENTE: POLÍCIA CIVIL DO ESTADO DO ESPIRITO SANTO</t>
  </si>
  <si>
    <t>OBRA: CONTRATAÇÃO DE EMPRESA PARA EXECUÇÃO DA OBRA DE SERVIÇOS DE REFORMA E ADEQUAÇÕES PREDIAIS DO 9º DISTRITO POLICIAL DE COBILÂNDIA - PCES</t>
  </si>
  <si>
    <t xml:space="preserve">CONTRATADA:  VX ENGENHARIA </t>
  </si>
  <si>
    <t>ORDEM DE SERVIÇO: 22/06/2023</t>
  </si>
  <si>
    <t>PRAZO: 12 MESES</t>
  </si>
  <si>
    <t>MEMÓRIA DE CÁLCULO MED03 DA DELEGACIA DE POLÍCIA CIVIL DE COBILÂNDIA - VILA VELHA ES</t>
  </si>
  <si>
    <t>ITEM</t>
  </si>
  <si>
    <t>DECRIÇÃO</t>
  </si>
  <si>
    <t>UNID</t>
  </si>
  <si>
    <t>QTD CONTRATADA</t>
  </si>
  <si>
    <t>SALDO</t>
  </si>
  <si>
    <t>QTD MEDIDA ANTERIORME.</t>
  </si>
  <si>
    <t>QTD MEDIDA NESTA MEDIÇÃO</t>
  </si>
  <si>
    <t>VALOR UNIT. CONTRATADO</t>
  </si>
  <si>
    <t>VALOR MEDIDO</t>
  </si>
  <si>
    <t>ADITIVO</t>
  </si>
  <si>
    <t>m²</t>
  </si>
  <si>
    <t>LOCAL</t>
  </si>
  <si>
    <t>QTD</t>
  </si>
  <si>
    <t>COMP. (m)</t>
  </si>
  <si>
    <t>LARG. (m)</t>
  </si>
  <si>
    <t>ESP. (m)</t>
  </si>
  <si>
    <t>VOLUME (m³)</t>
  </si>
  <si>
    <t>ÁREA (m²)</t>
  </si>
  <si>
    <r>
      <t>m</t>
    </r>
    <r>
      <rPr>
        <b/>
        <sz val="11"/>
        <color theme="1"/>
        <rFont val="Calibri"/>
        <family val="2"/>
        <scheme val="minor"/>
      </rPr>
      <t>²</t>
    </r>
  </si>
  <si>
    <t>Janela antiga sala investigador</t>
  </si>
  <si>
    <t>Janela recepção</t>
  </si>
  <si>
    <t>Janela antigo cartório 01</t>
  </si>
  <si>
    <t>Janela antigo cartório 02</t>
  </si>
  <si>
    <t>Janela sala de material apreendido</t>
  </si>
  <si>
    <t>Portão cela</t>
  </si>
  <si>
    <t>Grade janela depósito</t>
  </si>
  <si>
    <t>Grade lateral PM</t>
  </si>
  <si>
    <t>Grade condensadora sitema antigo</t>
  </si>
  <si>
    <t>Grade Porta cartório 03</t>
  </si>
  <si>
    <t>Grade Porta antiga sala investigador</t>
  </si>
  <si>
    <t>Janela depósito</t>
  </si>
  <si>
    <t>Necessário para fazer a redução dos vão das janelas</t>
  </si>
  <si>
    <t>TOTAL (m)</t>
  </si>
  <si>
    <t>canteiro de obra</t>
  </si>
  <si>
    <t>ms</t>
  </si>
  <si>
    <t>ø</t>
  </si>
  <si>
    <t>PESO/m</t>
  </si>
  <si>
    <t xml:space="preserve">QTD </t>
  </si>
  <si>
    <t>PESO TOTAL</t>
  </si>
  <si>
    <t>Armação viga de fechamento do vão das janelas</t>
  </si>
  <si>
    <t>8.0</t>
  </si>
  <si>
    <t>Pilar de sustentação da viga de fechameno da janela da recepção</t>
  </si>
  <si>
    <t>Estribos viga de fechamento do vão das janelas</t>
  </si>
  <si>
    <t>4.2</t>
  </si>
  <si>
    <t>Estribos Pilar de sustentação da viga de fechameno da janela da recepção</t>
  </si>
  <si>
    <t>Viga de fechamento do vão das janelas</t>
  </si>
  <si>
    <t>unid</t>
  </si>
  <si>
    <t>Janela sala material apreendido</t>
  </si>
  <si>
    <t>Janela Cartório 01</t>
  </si>
  <si>
    <t>Janela cozinha nova</t>
  </si>
  <si>
    <t>Janela Recepção</t>
  </si>
  <si>
    <t>Pilar Recepção</t>
  </si>
  <si>
    <t xml:space="preserve">TOTAL </t>
  </si>
  <si>
    <t>Porta acesso a recepção</t>
  </si>
  <si>
    <t>Porta corredor principal</t>
  </si>
  <si>
    <t>Porta Banheiro cartório 03</t>
  </si>
  <si>
    <t>Envelopamento da prumada de água pluvial</t>
  </si>
  <si>
    <t>Recepção</t>
  </si>
  <si>
    <t>WC Func. Masc.</t>
  </si>
  <si>
    <t>WC Func. Fem.</t>
  </si>
  <si>
    <t>WC Cartório 03</t>
  </si>
  <si>
    <t>Cartório 03</t>
  </si>
  <si>
    <t>PORTA EM MADEIRA</t>
  </si>
  <si>
    <t>Perede lateral WC PNE Masc.</t>
  </si>
  <si>
    <t>Parede banheiros PNE</t>
  </si>
  <si>
    <t>Vigas de fechamento dos vãos das janelas</t>
  </si>
  <si>
    <t>Parede de divisa dos banheiros PNE</t>
  </si>
  <si>
    <t>Parede interna WC PNE masc. Fechamento de báscula</t>
  </si>
  <si>
    <t>Fechamento de vão de janelas parte inferior</t>
  </si>
  <si>
    <t>WC PNE Masc.</t>
  </si>
  <si>
    <t>WC PNE Fem.</t>
  </si>
  <si>
    <t>Parede lateral PC</t>
  </si>
  <si>
    <t>Perede lateral WC PNE Masc. (EXTERNA)</t>
  </si>
  <si>
    <t>WC PNE Masc</t>
  </si>
  <si>
    <t>WC Func. Fem</t>
  </si>
  <si>
    <t>WC Func. Masc</t>
  </si>
  <si>
    <t>Báscula lateral bebodouro</t>
  </si>
  <si>
    <t>Báscula WC PNE Masc</t>
  </si>
  <si>
    <t>WC PNE Feminino</t>
  </si>
  <si>
    <t>WC PNE Masculino</t>
  </si>
  <si>
    <t>WC Funcionários Masculino</t>
  </si>
  <si>
    <t>WC Funcionários Feminino</t>
  </si>
  <si>
    <t>Bebedouro</t>
  </si>
  <si>
    <t>Cozinha</t>
  </si>
  <si>
    <t>Tubulaçao coletora de água pluvial</t>
  </si>
  <si>
    <t>CI 02</t>
  </si>
  <si>
    <t>CI 03</t>
  </si>
  <si>
    <t>CI 04</t>
  </si>
  <si>
    <t>CA 01</t>
  </si>
  <si>
    <t>CA 02</t>
  </si>
  <si>
    <t>CG</t>
  </si>
  <si>
    <t>Caixa d'água</t>
  </si>
  <si>
    <t>Instalação hidráulica conforme projeto</t>
  </si>
  <si>
    <t>Instalação hidráulica conforme projeto - passagem da tubulação por viga existente</t>
  </si>
  <si>
    <t>Instalação dos drenos para as linhas frigorígenas</t>
  </si>
  <si>
    <t>Caixas de passagem para as linhas frigorígenas</t>
  </si>
  <si>
    <t>Envelopamento do eletroduto de alimentação do quadro geral</t>
  </si>
  <si>
    <t>Eletrocalha de distribuição elétrica</t>
  </si>
  <si>
    <t>Suporte para a eletrocalha de distribuição elétrica</t>
  </si>
  <si>
    <t>Passagem de eletroduto - Cozinha</t>
  </si>
  <si>
    <t>Calçada lateral</t>
  </si>
  <si>
    <t>Chapim muro vizinho</t>
  </si>
  <si>
    <t xml:space="preserve">Depósito </t>
  </si>
  <si>
    <t>Depósito cartório 03</t>
  </si>
  <si>
    <t>Sala material apreendido</t>
  </si>
  <si>
    <t>Cartório 01</t>
  </si>
  <si>
    <t>Sala de material apreendido</t>
  </si>
  <si>
    <t>Corredor</t>
  </si>
  <si>
    <t>Platibanda fachada frontal</t>
  </si>
  <si>
    <t>Porta WC Func. Masc.</t>
  </si>
  <si>
    <t>Porta WC Func. Fem</t>
  </si>
  <si>
    <t>Porta cozinha</t>
  </si>
  <si>
    <t>Porta cartório 01</t>
  </si>
  <si>
    <t>Porta depósito</t>
  </si>
  <si>
    <t>Porta sala material apreendido</t>
  </si>
  <si>
    <t>Entrada principal</t>
  </si>
  <si>
    <t>TÉRMINO PREVISTO: 22/06/2024 | RESCISÃO CONTRATUAL: 19/03/2024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</si>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</sst>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00"/>
    <numFmt numFmtId="166" formatCode="0000"/>
    <numFmt numFmtId="167" formatCode="000000"/>
    <numFmt numFmtId="168" formatCode="&quot;R$&quot;\ #,##0.00"/>
    <numFmt numFmtId="169" formatCode="0.000"/>
    <numFmt numFmtId="170" formatCode="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FFC000"/>
      <name val="Calibri"/>
      <family val="2"/>
      <scheme val="minor"/>
    </font>
    <font>
      <b/>
      <sz val="14"/>
      <color rgb="FFFFC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22B35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46">
    <xf numFmtId="0" fontId="0" fillId="0" borderId="0" xfId="0"/>
    <xf numFmtId="164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2" fontId="4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164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3" fontId="0" fillId="0" borderId="5" xfId="0" applyNumberFormat="1" applyBorder="1"/>
    <xf numFmtId="49" fontId="2" fillId="9" borderId="0" xfId="0" applyNumberFormat="1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2" fontId="10" fillId="0" borderId="1" xfId="0" applyNumberFormat="1" applyFont="1" applyBorder="1" applyAlignment="1">
      <alignment vertical="center" wrapText="1"/>
    </xf>
    <xf numFmtId="49" fontId="10" fillId="9" borderId="1" xfId="0" applyNumberFormat="1" applyFont="1" applyFill="1" applyBorder="1" applyAlignment="1">
      <alignment vertical="center" wrapText="1"/>
    </xf>
    <xf numFmtId="49" fontId="1" fillId="7" borderId="17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 indent="1"/>
    </xf>
    <xf numFmtId="164" fontId="1" fillId="7" borderId="3" xfId="0" applyNumberFormat="1" applyFont="1" applyFill="1" applyBorder="1" applyAlignment="1">
      <alignment horizontal="center" vertical="center" wrapText="1"/>
    </xf>
    <xf numFmtId="43" fontId="1" fillId="4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0" fontId="0" fillId="0" borderId="2" xfId="0" applyNumberFormat="1" applyBorder="1"/>
    <xf numFmtId="10" fontId="0" fillId="0" borderId="5" xfId="0" applyNumberFormat="1" applyBorder="1" applyAlignment="1">
      <alignment horizontal="center" vertical="top"/>
    </xf>
    <xf numFmtId="10" fontId="0" fillId="0" borderId="6" xfId="0" applyNumberFormat="1" applyBorder="1"/>
    <xf numFmtId="0" fontId="0" fillId="11" borderId="0" xfId="0" applyFill="1"/>
    <xf numFmtId="167" fontId="15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2" fontId="15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7" fillId="12" borderId="2" xfId="0" applyNumberFormat="1" applyFont="1" applyFill="1" applyBorder="1" applyAlignment="1">
      <alignment horizontal="center" vertical="center" wrapText="1"/>
    </xf>
    <xf numFmtId="165" fontId="19" fillId="12" borderId="2" xfId="0" applyNumberFormat="1" applyFont="1" applyFill="1" applyBorder="1" applyAlignment="1">
      <alignment horizontal="center" vertical="center" shrinkToFit="1"/>
    </xf>
    <xf numFmtId="49" fontId="17" fillId="2" borderId="2" xfId="0" applyNumberFormat="1" applyFont="1" applyFill="1" applyBorder="1" applyAlignment="1">
      <alignment horizontal="center" vertical="center" wrapText="1"/>
    </xf>
    <xf numFmtId="166" fontId="19" fillId="2" borderId="2" xfId="0" applyNumberFormat="1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168" fontId="15" fillId="0" borderId="2" xfId="1" applyNumberFormat="1" applyFont="1" applyBorder="1" applyAlignment="1">
      <alignment horizontal="center" vertical="center" shrinkToFit="1"/>
    </xf>
    <xf numFmtId="44" fontId="15" fillId="0" borderId="2" xfId="1" applyFont="1" applyBorder="1" applyAlignment="1">
      <alignment horizontal="center" vertical="center" shrinkToFit="1"/>
    </xf>
    <xf numFmtId="4" fontId="0" fillId="0" borderId="2" xfId="0" applyNumberForma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169" fontId="15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44" fontId="15" fillId="0" borderId="2" xfId="1" applyFont="1" applyBorder="1" applyAlignment="1">
      <alignment horizontal="right" vertical="center" shrinkToFit="1"/>
    </xf>
    <xf numFmtId="0" fontId="0" fillId="0" borderId="2" xfId="0" applyBorder="1" applyAlignment="1">
      <alignment vertical="center" wrapText="1"/>
    </xf>
    <xf numFmtId="2" fontId="15" fillId="0" borderId="2" xfId="0" applyNumberFormat="1" applyFont="1" applyBorder="1" applyAlignment="1">
      <alignment horizontal="right" vertical="center" shrinkToFit="1"/>
    </xf>
    <xf numFmtId="2" fontId="0" fillId="0" borderId="2" xfId="0" applyNumberFormat="1" applyBorder="1" applyAlignment="1">
      <alignment vertical="center" wrapText="1"/>
    </xf>
    <xf numFmtId="49" fontId="19" fillId="2" borderId="2" xfId="0" applyNumberFormat="1" applyFont="1" applyFill="1" applyBorder="1" applyAlignment="1">
      <alignment horizontal="center" vertical="center" shrinkToFit="1"/>
    </xf>
    <xf numFmtId="1" fontId="15" fillId="0" borderId="2" xfId="0" applyNumberFormat="1" applyFont="1" applyBorder="1" applyAlignment="1">
      <alignment horizontal="center" vertical="center" shrinkToFit="1"/>
    </xf>
    <xf numFmtId="1" fontId="19" fillId="2" borderId="2" xfId="0" applyNumberFormat="1" applyFont="1" applyFill="1" applyBorder="1" applyAlignment="1">
      <alignment horizontal="center" vertical="center" shrinkToFit="1"/>
    </xf>
    <xf numFmtId="49" fontId="17" fillId="9" borderId="2" xfId="0" applyNumberFormat="1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1" fontId="23" fillId="9" borderId="2" xfId="0" applyNumberFormat="1" applyFont="1" applyFill="1" applyBorder="1" applyAlignment="1">
      <alignment horizontal="center" vertical="center" shrinkToFit="1"/>
    </xf>
    <xf numFmtId="0" fontId="24" fillId="9" borderId="2" xfId="0" applyFont="1" applyFill="1" applyBorder="1" applyAlignment="1">
      <alignment vertical="center" wrapText="1"/>
    </xf>
    <xf numFmtId="0" fontId="21" fillId="9" borderId="0" xfId="0" applyFont="1" applyFill="1"/>
    <xf numFmtId="0" fontId="24" fillId="9" borderId="2" xfId="0" applyFont="1" applyFill="1" applyBorder="1" applyAlignment="1">
      <alignment horizontal="center" vertical="center" wrapText="1"/>
    </xf>
    <xf numFmtId="44" fontId="23" fillId="9" borderId="2" xfId="1" applyFont="1" applyFill="1" applyBorder="1" applyAlignment="1">
      <alignment horizontal="center" vertical="center" shrinkToFit="1"/>
    </xf>
    <xf numFmtId="44" fontId="0" fillId="0" borderId="2" xfId="1" applyFont="1" applyBorder="1" applyAlignment="1">
      <alignment horizontal="center" vertical="center" wrapText="1"/>
    </xf>
    <xf numFmtId="4" fontId="15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1" fillId="7" borderId="3" xfId="0" applyNumberFormat="1" applyFont="1" applyFill="1" applyBorder="1" applyAlignment="1">
      <alignment horizontal="center" vertical="top" wrapText="1"/>
    </xf>
    <xf numFmtId="44" fontId="20" fillId="12" borderId="1" xfId="0" applyNumberFormat="1" applyFont="1" applyFill="1" applyBorder="1" applyAlignment="1">
      <alignment horizontal="center" vertical="top" wrapText="1"/>
    </xf>
    <xf numFmtId="44" fontId="20" fillId="2" borderId="1" xfId="0" applyNumberFormat="1" applyFont="1" applyFill="1" applyBorder="1" applyAlignment="1">
      <alignment horizontal="center" vertical="top" wrapText="1"/>
    </xf>
    <xf numFmtId="44" fontId="22" fillId="2" borderId="1" xfId="0" applyNumberFormat="1" applyFont="1" applyFill="1" applyBorder="1" applyAlignment="1">
      <alignment horizontal="center" vertical="top" wrapText="1"/>
    </xf>
    <xf numFmtId="0" fontId="17" fillId="12" borderId="2" xfId="0" applyFont="1" applyFill="1" applyBorder="1" applyAlignment="1">
      <alignment horizontal="center" vertical="center" wrapText="1"/>
    </xf>
    <xf numFmtId="1" fontId="19" fillId="12" borderId="2" xfId="0" applyNumberFormat="1" applyFont="1" applyFill="1" applyBorder="1" applyAlignment="1">
      <alignment horizontal="center" vertical="center" shrinkToFit="1"/>
    </xf>
    <xf numFmtId="44" fontId="22" fillId="12" borderId="2" xfId="1" applyFont="1" applyFill="1" applyBorder="1" applyAlignment="1">
      <alignment horizontal="left" wrapText="1"/>
    </xf>
    <xf numFmtId="10" fontId="22" fillId="12" borderId="5" xfId="0" applyNumberFormat="1" applyFont="1" applyFill="1" applyBorder="1" applyAlignment="1">
      <alignment horizontal="center" vertical="top"/>
    </xf>
    <xf numFmtId="43" fontId="22" fillId="12" borderId="5" xfId="0" applyNumberFormat="1" applyFont="1" applyFill="1" applyBorder="1"/>
    <xf numFmtId="0" fontId="22" fillId="12" borderId="0" xfId="0" applyFont="1" applyFill="1"/>
    <xf numFmtId="44" fontId="22" fillId="12" borderId="2" xfId="0" applyNumberFormat="1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44" fontId="22" fillId="2" borderId="2" xfId="0" applyNumberFormat="1" applyFont="1" applyFill="1" applyBorder="1" applyAlignment="1">
      <alignment horizontal="left" wrapText="1"/>
    </xf>
    <xf numFmtId="10" fontId="22" fillId="2" borderId="5" xfId="0" applyNumberFormat="1" applyFont="1" applyFill="1" applyBorder="1" applyAlignment="1">
      <alignment horizontal="center" vertical="top"/>
    </xf>
    <xf numFmtId="43" fontId="22" fillId="2" borderId="5" xfId="0" applyNumberFormat="1" applyFont="1" applyFill="1" applyBorder="1"/>
    <xf numFmtId="0" fontId="22" fillId="2" borderId="0" xfId="0" applyFont="1" applyFill="1"/>
    <xf numFmtId="44" fontId="19" fillId="2" borderId="2" xfId="1" applyFont="1" applyFill="1" applyBorder="1" applyAlignment="1">
      <alignment horizontal="right" vertical="top" shrinkToFit="1"/>
    </xf>
    <xf numFmtId="44" fontId="19" fillId="2" borderId="2" xfId="1" applyFont="1" applyFill="1" applyBorder="1" applyAlignment="1">
      <alignment horizontal="right" vertical="center" shrinkToFi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44" fontId="22" fillId="2" borderId="2" xfId="1" applyFont="1" applyFill="1" applyBorder="1" applyAlignment="1">
      <alignment horizontal="left" wrapText="1"/>
    </xf>
    <xf numFmtId="44" fontId="22" fillId="12" borderId="1" xfId="0" applyNumberFormat="1" applyFont="1" applyFill="1" applyBorder="1" applyAlignment="1">
      <alignment horizontal="center" vertical="top" wrapText="1"/>
    </xf>
    <xf numFmtId="44" fontId="0" fillId="0" borderId="5" xfId="0" applyNumberFormat="1" applyBorder="1" applyAlignment="1">
      <alignment vertical="center"/>
    </xf>
    <xf numFmtId="44" fontId="22" fillId="12" borderId="5" xfId="0" applyNumberFormat="1" applyFont="1" applyFill="1" applyBorder="1" applyAlignment="1">
      <alignment vertical="center"/>
    </xf>
    <xf numFmtId="44" fontId="22" fillId="2" borderId="5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1" fillId="2" borderId="5" xfId="0" applyNumberFormat="1" applyFont="1" applyFill="1" applyBorder="1" applyAlignment="1">
      <alignment vertical="center"/>
    </xf>
    <xf numFmtId="43" fontId="1" fillId="2" borderId="5" xfId="0" applyNumberFormat="1" applyFont="1" applyFill="1" applyBorder="1"/>
    <xf numFmtId="0" fontId="1" fillId="2" borderId="0" xfId="0" applyFont="1" applyFill="1"/>
    <xf numFmtId="44" fontId="22" fillId="12" borderId="2" xfId="1" applyFont="1" applyFill="1" applyBorder="1" applyAlignment="1">
      <alignment horizontal="center" wrapText="1"/>
    </xf>
    <xf numFmtId="44" fontId="22" fillId="2" borderId="2" xfId="1" applyFont="1" applyFill="1" applyBorder="1" applyAlignment="1">
      <alignment horizontal="center" wrapText="1"/>
    </xf>
    <xf numFmtId="44" fontId="19" fillId="2" borderId="2" xfId="1" applyFont="1" applyFill="1" applyBorder="1" applyAlignment="1">
      <alignment horizontal="center" vertical="top" shrinkToFit="1"/>
    </xf>
    <xf numFmtId="43" fontId="0" fillId="0" borderId="11" xfId="0" applyNumberFormat="1" applyBorder="1" applyAlignment="1">
      <alignment vertical="center"/>
    </xf>
    <xf numFmtId="43" fontId="22" fillId="12" borderId="5" xfId="0" applyNumberFormat="1" applyFont="1" applyFill="1" applyBorder="1" applyAlignment="1">
      <alignment vertical="center"/>
    </xf>
    <xf numFmtId="43" fontId="22" fillId="2" borderId="5" xfId="0" applyNumberFormat="1" applyFont="1" applyFill="1" applyBorder="1" applyAlignment="1">
      <alignment vertical="center"/>
    </xf>
    <xf numFmtId="43" fontId="0" fillId="0" borderId="5" xfId="0" applyNumberFormat="1" applyBorder="1" applyAlignment="1">
      <alignment vertical="center"/>
    </xf>
    <xf numFmtId="43" fontId="1" fillId="2" borderId="5" xfId="0" applyNumberFormat="1" applyFont="1" applyFill="1" applyBorder="1" applyAlignment="1">
      <alignment vertical="center"/>
    </xf>
    <xf numFmtId="43" fontId="21" fillId="9" borderId="5" xfId="0" applyNumberFormat="1" applyFont="1" applyFill="1" applyBorder="1" applyAlignment="1">
      <alignment vertical="center"/>
    </xf>
    <xf numFmtId="43" fontId="22" fillId="2" borderId="18" xfId="0" applyNumberFormat="1" applyFont="1" applyFill="1" applyBorder="1" applyAlignment="1">
      <alignment vertical="center"/>
    </xf>
    <xf numFmtId="43" fontId="22" fillId="12" borderId="18" xfId="0" applyNumberFormat="1" applyFont="1" applyFill="1" applyBorder="1" applyAlignment="1">
      <alignment vertical="center"/>
    </xf>
    <xf numFmtId="43" fontId="0" fillId="0" borderId="18" xfId="0" applyNumberFormat="1" applyBorder="1" applyAlignment="1">
      <alignment vertical="center"/>
    </xf>
    <xf numFmtId="43" fontId="0" fillId="0" borderId="0" xfId="0" applyNumberFormat="1" applyAlignment="1">
      <alignment vertical="center"/>
    </xf>
    <xf numFmtId="10" fontId="22" fillId="12" borderId="5" xfId="0" applyNumberFormat="1" applyFont="1" applyFill="1" applyBorder="1" applyAlignment="1">
      <alignment horizontal="center" vertical="center"/>
    </xf>
    <xf numFmtId="10" fontId="22" fillId="2" borderId="5" xfId="0" applyNumberFormat="1" applyFont="1" applyFill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10" fontId="0" fillId="0" borderId="18" xfId="0" applyNumberFormat="1" applyBorder="1" applyAlignment="1">
      <alignment horizontal="center" vertical="center"/>
    </xf>
    <xf numFmtId="10" fontId="0" fillId="0" borderId="2" xfId="0" applyNumberFormat="1" applyBorder="1" applyAlignment="1">
      <alignment vertical="center"/>
    </xf>
    <xf numFmtId="0" fontId="30" fillId="14" borderId="22" xfId="0" applyFont="1" applyFill="1" applyBorder="1" applyAlignment="1">
      <alignment horizontal="center" vertical="center"/>
    </xf>
    <xf numFmtId="0" fontId="30" fillId="14" borderId="26" xfId="0" applyFont="1" applyFill="1" applyBorder="1" applyAlignment="1">
      <alignment horizontal="center" vertical="center"/>
    </xf>
    <xf numFmtId="0" fontId="30" fillId="14" borderId="26" xfId="0" applyFont="1" applyFill="1" applyBorder="1" applyAlignment="1">
      <alignment horizontal="center" vertical="center" wrapText="1"/>
    </xf>
    <xf numFmtId="0" fontId="30" fillId="14" borderId="27" xfId="0" applyFont="1" applyFill="1" applyBorder="1" applyAlignment="1">
      <alignment horizontal="center" vertical="center" wrapText="1"/>
    </xf>
    <xf numFmtId="0" fontId="26" fillId="15" borderId="28" xfId="0" applyFont="1" applyFill="1" applyBorder="1" applyAlignment="1">
      <alignment horizontal="center" vertical="center"/>
    </xf>
    <xf numFmtId="0" fontId="26" fillId="15" borderId="30" xfId="0" applyFont="1" applyFill="1" applyBorder="1" applyAlignment="1">
      <alignment horizontal="center" vertical="center" wrapText="1"/>
    </xf>
    <xf numFmtId="0" fontId="30" fillId="15" borderId="28" xfId="0" applyFont="1" applyFill="1" applyBorder="1" applyAlignment="1">
      <alignment horizontal="center" vertical="center"/>
    </xf>
    <xf numFmtId="0" fontId="30" fillId="15" borderId="30" xfId="0" applyFont="1" applyFill="1" applyBorder="1" applyAlignment="1">
      <alignment horizontal="center" vertical="center" wrapText="1"/>
    </xf>
    <xf numFmtId="0" fontId="0" fillId="16" borderId="28" xfId="0" applyFill="1" applyBorder="1" applyAlignment="1">
      <alignment horizontal="center" vertical="center"/>
    </xf>
    <xf numFmtId="0" fontId="0" fillId="16" borderId="30" xfId="0" applyFill="1" applyBorder="1" applyAlignment="1">
      <alignment vertical="center"/>
    </xf>
    <xf numFmtId="0" fontId="30" fillId="0" borderId="28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 wrapText="1"/>
    </xf>
    <xf numFmtId="170" fontId="16" fillId="0" borderId="2" xfId="0" applyNumberFormat="1" applyFont="1" applyBorder="1" applyAlignment="1">
      <alignment horizontal="center" vertical="center" wrapText="1"/>
    </xf>
    <xf numFmtId="1" fontId="0" fillId="16" borderId="28" xfId="0" applyNumberFormat="1" applyFill="1" applyBorder="1" applyAlignment="1">
      <alignment horizontal="center" vertical="center"/>
    </xf>
    <xf numFmtId="2" fontId="27" fillId="16" borderId="30" xfId="0" applyNumberFormat="1" applyFont="1" applyFill="1" applyBorder="1" applyAlignment="1">
      <alignment horizontal="center" vertical="center"/>
    </xf>
    <xf numFmtId="1" fontId="30" fillId="15" borderId="28" xfId="0" applyNumberFormat="1" applyFont="1" applyFill="1" applyBorder="1" applyAlignment="1">
      <alignment horizontal="center" vertical="center"/>
    </xf>
    <xf numFmtId="1" fontId="26" fillId="15" borderId="28" xfId="0" applyNumberFormat="1" applyFont="1" applyFill="1" applyBorder="1" applyAlignment="1">
      <alignment horizontal="center" vertical="center"/>
    </xf>
    <xf numFmtId="0" fontId="26" fillId="15" borderId="0" xfId="0" applyFont="1" applyFill="1" applyAlignment="1">
      <alignment horizontal="center" vertical="center"/>
    </xf>
    <xf numFmtId="0" fontId="26" fillId="15" borderId="0" xfId="0" applyFont="1" applyFill="1" applyAlignment="1">
      <alignment horizontal="center" vertical="center" wrapText="1"/>
    </xf>
    <xf numFmtId="168" fontId="26" fillId="15" borderId="0" xfId="0" applyNumberFormat="1" applyFont="1" applyFill="1" applyAlignment="1">
      <alignment horizontal="center" vertical="center" wrapText="1"/>
    </xf>
    <xf numFmtId="0" fontId="30" fillId="15" borderId="0" xfId="0" applyFont="1" applyFill="1" applyAlignment="1">
      <alignment horizontal="left" vertical="center"/>
    </xf>
    <xf numFmtId="0" fontId="30" fillId="15" borderId="0" xfId="0" applyFont="1" applyFill="1" applyAlignment="1">
      <alignment horizontal="center" vertical="center"/>
    </xf>
    <xf numFmtId="0" fontId="30" fillId="15" borderId="0" xfId="0" applyFont="1" applyFill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2" fontId="0" fillId="16" borderId="0" xfId="0" applyNumberFormat="1" applyFill="1" applyAlignment="1">
      <alignment horizontal="center" vertical="center"/>
    </xf>
    <xf numFmtId="168" fontId="0" fillId="16" borderId="0" xfId="0" applyNumberFormat="1" applyFill="1" applyAlignment="1">
      <alignment horizontal="center" vertical="center"/>
    </xf>
    <xf numFmtId="168" fontId="0" fillId="16" borderId="0" xfId="0" applyNumberFormat="1" applyFill="1" applyAlignment="1">
      <alignment vertic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2" fontId="25" fillId="0" borderId="0" xfId="0" applyNumberFormat="1" applyFont="1" applyAlignment="1">
      <alignment horizontal="center" vertical="center" wrapText="1"/>
    </xf>
    <xf numFmtId="168" fontId="26" fillId="0" borderId="0" xfId="0" applyNumberFormat="1" applyFont="1" applyAlignment="1">
      <alignment horizontal="center" vertical="center" wrapText="1"/>
    </xf>
    <xf numFmtId="0" fontId="0" fillId="0" borderId="28" xfId="0" applyBorder="1"/>
    <xf numFmtId="0" fontId="0" fillId="0" borderId="30" xfId="0" applyBorder="1"/>
    <xf numFmtId="2" fontId="30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9" fontId="0" fillId="0" borderId="0" xfId="0" applyNumberFormat="1"/>
    <xf numFmtId="0" fontId="1" fillId="0" borderId="0" xfId="0" applyFont="1" applyAlignment="1">
      <alignment horizontal="center"/>
    </xf>
    <xf numFmtId="0" fontId="26" fillId="15" borderId="0" xfId="0" applyFont="1" applyFill="1" applyAlignment="1">
      <alignment horizontal="left" vertical="center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1" fontId="28" fillId="0" borderId="28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31" fillId="17" borderId="0" xfId="0" applyFont="1" applyFill="1"/>
    <xf numFmtId="0" fontId="32" fillId="17" borderId="0" xfId="0" applyFont="1" applyFill="1" applyAlignment="1">
      <alignment horizontal="right"/>
    </xf>
    <xf numFmtId="1" fontId="26" fillId="0" borderId="28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28" xfId="0" applyFont="1" applyBorder="1" applyAlignment="1">
      <alignment horizontal="center" vertical="center"/>
    </xf>
    <xf numFmtId="1" fontId="25" fillId="15" borderId="28" xfId="0" applyNumberFormat="1" applyFont="1" applyFill="1" applyBorder="1" applyAlignment="1">
      <alignment horizontal="center" vertical="center"/>
    </xf>
    <xf numFmtId="0" fontId="25" fillId="15" borderId="0" xfId="0" applyFont="1" applyFill="1" applyAlignment="1">
      <alignment horizontal="left" vertical="center"/>
    </xf>
    <xf numFmtId="43" fontId="0" fillId="0" borderId="5" xfId="0" applyNumberFormat="1" applyBorder="1" applyAlignment="1">
      <alignment horizontal="center" vertical="center"/>
    </xf>
    <xf numFmtId="9" fontId="0" fillId="0" borderId="0" xfId="2" applyFont="1"/>
    <xf numFmtId="44" fontId="0" fillId="0" borderId="0" xfId="1" applyFont="1"/>
    <xf numFmtId="0" fontId="20" fillId="12" borderId="12" xfId="0" applyFont="1" applyFill="1" applyBorder="1" applyAlignment="1">
      <alignment horizontal="left" vertical="top" wrapText="1"/>
    </xf>
    <xf numFmtId="0" fontId="20" fillId="12" borderId="11" xfId="0" applyFont="1" applyFill="1" applyBorder="1" applyAlignment="1">
      <alignment horizontal="left" vertical="top" wrapText="1"/>
    </xf>
    <xf numFmtId="0" fontId="20" fillId="12" borderId="1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0" fontId="20" fillId="2" borderId="1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top" wrapText="1"/>
    </xf>
    <xf numFmtId="0" fontId="22" fillId="2" borderId="11" xfId="0" applyFont="1" applyFill="1" applyBorder="1" applyAlignment="1">
      <alignment horizontal="left" vertical="top" wrapText="1"/>
    </xf>
    <xf numFmtId="0" fontId="22" fillId="12" borderId="12" xfId="0" applyFont="1" applyFill="1" applyBorder="1" applyAlignment="1">
      <alignment horizontal="left" vertical="top" wrapText="1"/>
    </xf>
    <xf numFmtId="0" fontId="22" fillId="12" borderId="11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44" fontId="13" fillId="0" borderId="8" xfId="0" applyNumberFormat="1" applyFont="1" applyBorder="1" applyAlignment="1">
      <alignment horizontal="center" vertical="center" wrapText="1"/>
    </xf>
    <xf numFmtId="44" fontId="13" fillId="0" borderId="13" xfId="0" applyNumberFormat="1" applyFont="1" applyBorder="1" applyAlignment="1">
      <alignment horizontal="center" vertical="center" wrapText="1"/>
    </xf>
    <xf numFmtId="44" fontId="13" fillId="0" borderId="15" xfId="0" applyNumberFormat="1" applyFont="1" applyBorder="1" applyAlignment="1">
      <alignment horizontal="center" vertical="center" wrapText="1"/>
    </xf>
    <xf numFmtId="44" fontId="13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4" fontId="0" fillId="0" borderId="12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wrapText="1" indent="1"/>
    </xf>
    <xf numFmtId="0" fontId="9" fillId="9" borderId="2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left" vertical="center"/>
    </xf>
    <xf numFmtId="49" fontId="10" fillId="9" borderId="2" xfId="0" applyNumberFormat="1" applyFont="1" applyFill="1" applyBorder="1" applyAlignment="1">
      <alignment horizontal="left" vertical="center" wrapText="1"/>
    </xf>
    <xf numFmtId="2" fontId="10" fillId="0" borderId="2" xfId="0" applyNumberFormat="1" applyFont="1" applyBorder="1" applyAlignment="1">
      <alignment horizontal="left" vertical="center" wrapText="1"/>
    </xf>
    <xf numFmtId="0" fontId="0" fillId="16" borderId="0" xfId="0" applyFill="1" applyAlignment="1">
      <alignment horizontal="left" vertical="center" wrapText="1"/>
    </xf>
    <xf numFmtId="0" fontId="0" fillId="0" borderId="0" xfId="0" applyAlignment="1">
      <alignment horizontal="left"/>
    </xf>
    <xf numFmtId="168" fontId="32" fillId="17" borderId="34" xfId="0" applyNumberFormat="1" applyFont="1" applyFill="1" applyBorder="1" applyAlignment="1">
      <alignment horizontal="center"/>
    </xf>
    <xf numFmtId="0" fontId="32" fillId="17" borderId="34" xfId="0" applyFont="1" applyFill="1" applyBorder="1" applyAlignment="1">
      <alignment horizontal="center"/>
    </xf>
    <xf numFmtId="0" fontId="0" fillId="16" borderId="0" xfId="0" applyFill="1" applyAlignment="1">
      <alignment horizontal="left" wrapText="1"/>
    </xf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9" fillId="13" borderId="19" xfId="0" applyFont="1" applyFill="1" applyBorder="1" applyAlignment="1">
      <alignment horizontal="center" vertical="center"/>
    </xf>
    <xf numFmtId="0" fontId="29" fillId="13" borderId="20" xfId="0" applyFont="1" applyFill="1" applyBorder="1" applyAlignment="1">
      <alignment horizontal="center" vertical="center"/>
    </xf>
    <xf numFmtId="0" fontId="29" fillId="13" borderId="21" xfId="0" applyFont="1" applyFill="1" applyBorder="1" applyAlignment="1">
      <alignment horizontal="center" vertical="center"/>
    </xf>
    <xf numFmtId="0" fontId="30" fillId="14" borderId="23" xfId="0" applyFont="1" applyFill="1" applyBorder="1" applyAlignment="1">
      <alignment horizontal="left" vertical="center"/>
    </xf>
    <xf numFmtId="0" fontId="30" fillId="14" borderId="24" xfId="0" applyFont="1" applyFill="1" applyBorder="1" applyAlignment="1">
      <alignment horizontal="left" vertical="center"/>
    </xf>
    <xf numFmtId="0" fontId="30" fillId="14" borderId="25" xfId="0" applyFont="1" applyFill="1" applyBorder="1" applyAlignment="1">
      <alignment horizontal="left" vertical="center"/>
    </xf>
    <xf numFmtId="0" fontId="26" fillId="15" borderId="29" xfId="0" applyFont="1" applyFill="1" applyBorder="1" applyAlignment="1">
      <alignment horizontal="left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99084</xdr:colOff>
      <xdr:row>0</xdr:row>
      <xdr:rowOff>81343</xdr:rowOff>
    </xdr:from>
    <xdr:to>
      <xdr:col>2</xdr:col>
      <xdr:colOff>954269</xdr:colOff>
      <xdr:row>1</xdr:row>
      <xdr:rowOff>812150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8CA34D1-EF42-434B-B3FA-4648FDE19F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6927" r="6280" b="8024"/>
        <a:stretch/>
      </xdr:blipFill>
      <xdr:spPr>
        <a:xfrm>
          <a:off x="99084" y="81343"/>
          <a:ext cx="954269" cy="9213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ana\Desktop\VIX%20ENGENHARIA\OBRAS\OBRAS%20P&#218;BLICAS\POL&#205;CIA%20CIVIL%20VILA%20VELHA\MEDI&#199;&#195;O\MED02%20AGO23\COBILANDIA%20medi&#231;oes%20oficial%20AGO23.xlsx" TargetMode="External"/><Relationship Id="rId1" Type="http://schemas.openxmlformats.org/officeDocument/2006/relationships/externalLinkPath" Target="file:///C:\Users\Luana\Desktop\VIX%20ENGENHARIA\OBRAS\OBRAS%20P&#218;BLICAS\POL&#205;CIA%20CIVIL%20VILA%20VELHA\MEDI&#199;&#195;O\MED02%20AGO23\COBILANDIA%20medi&#231;oes%20oficial%20AGO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DIÇÃO"/>
      <sheetName val="MEMÓRIA"/>
      <sheetName val="Planilha2"/>
      <sheetName val="Planilha3"/>
    </sheetNames>
    <sheetDataSet>
      <sheetData sheetId="0">
        <row r="10">
          <cell r="D10" t="str">
            <v>SERVIÇOS AUXILIARES, ADMINISTRATIVOS E TÉCNICOS</v>
          </cell>
        </row>
        <row r="12">
          <cell r="D12" t="str">
            <v>DEMOLIÇÕES E RETIRADAS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9493-C90D-4A16-BA8D-62095E8F5029}">
  <sheetPr>
    <pageSetUpPr fitToPage="1"/>
  </sheetPr>
  <dimension ref="A1:W426"/>
  <sheetViews>
    <sheetView tabSelected="1" view="pageBreakPreview" topLeftCell="C1" zoomScaleNormal="100" zoomScaleSheetLayoutView="100" workbookViewId="0">
      <selection activeCell="L414" sqref="L414"/>
    </sheetView>
  </sheetViews>
  <sheetFormatPr defaultRowHeight="15" x14ac:dyDescent="0.25"/>
  <cols>
    <col min="1" max="1" width="0" hidden="1" customWidth="1"/>
    <col min="2" max="2" width="12" hidden="1" customWidth="1"/>
    <col min="3" max="3" width="18" style="66" customWidth="1"/>
    <col min="4" max="4" width="36.5703125" customWidth="1"/>
    <col min="5" max="5" width="10.140625" style="66" customWidth="1"/>
    <col min="6" max="6" width="12.7109375" style="66" customWidth="1"/>
    <col min="7" max="7" width="13.7109375" style="66" customWidth="1"/>
    <col min="8" max="8" width="22" style="66" customWidth="1"/>
    <col min="9" max="9" width="12.7109375" style="110" customWidth="1"/>
    <col min="10" max="10" width="22.7109375" customWidth="1"/>
    <col min="11" max="11" width="10.7109375" style="92" customWidth="1"/>
    <col min="12" max="12" width="12.7109375" customWidth="1"/>
    <col min="13" max="13" width="19.42578125" customWidth="1"/>
    <col min="14" max="14" width="17.140625" customWidth="1"/>
    <col min="15" max="20" width="12.7109375" customWidth="1"/>
  </cols>
  <sheetData>
    <row r="1" spans="1:16" ht="15" customHeight="1" x14ac:dyDescent="0.25">
      <c r="A1" s="217" t="s">
        <v>83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9"/>
    </row>
    <row r="2" spans="1:16" ht="65.25" customHeight="1" x14ac:dyDescent="0.25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2"/>
    </row>
    <row r="3" spans="1:16" s="29" customFormat="1" ht="21.75" customHeight="1" x14ac:dyDescent="0.25">
      <c r="A3" s="223" t="s">
        <v>85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5"/>
    </row>
    <row r="4" spans="1:16" ht="29.25" customHeight="1" x14ac:dyDescent="0.25">
      <c r="A4" s="211" t="s">
        <v>474</v>
      </c>
      <c r="B4" s="211"/>
      <c r="C4" s="211"/>
      <c r="D4" s="211"/>
      <c r="E4" s="226" t="s">
        <v>473</v>
      </c>
      <c r="F4" s="226"/>
      <c r="G4" s="226"/>
      <c r="H4" s="226"/>
      <c r="I4" s="101"/>
      <c r="J4" s="15"/>
      <c r="K4" s="229" t="s">
        <v>477</v>
      </c>
      <c r="L4" s="229"/>
      <c r="M4" s="229"/>
      <c r="N4" s="229"/>
    </row>
    <row r="5" spans="1:16" ht="38.25" customHeight="1" x14ac:dyDescent="0.25">
      <c r="A5" s="211" t="s">
        <v>475</v>
      </c>
      <c r="B5" s="211"/>
      <c r="C5" s="211"/>
      <c r="D5" s="211"/>
      <c r="E5" s="226" t="s">
        <v>472</v>
      </c>
      <c r="F5" s="226"/>
      <c r="G5" s="226"/>
      <c r="H5" s="226"/>
      <c r="I5" s="101"/>
      <c r="J5" s="16"/>
      <c r="K5" s="230" t="s">
        <v>478</v>
      </c>
      <c r="L5" s="230"/>
      <c r="M5" s="230"/>
      <c r="N5" s="230"/>
    </row>
    <row r="6" spans="1:16" ht="34.5" customHeight="1" x14ac:dyDescent="0.25">
      <c r="A6" s="211" t="s">
        <v>476</v>
      </c>
      <c r="B6" s="211"/>
      <c r="C6" s="211"/>
      <c r="D6" s="211"/>
      <c r="E6" s="227" t="s">
        <v>471</v>
      </c>
      <c r="F6" s="227"/>
      <c r="G6" s="227"/>
      <c r="H6" s="228"/>
      <c r="I6" s="101"/>
      <c r="J6" s="15"/>
      <c r="K6" s="231" t="s">
        <v>596</v>
      </c>
      <c r="L6" s="231"/>
      <c r="M6" s="231"/>
      <c r="N6" s="231"/>
    </row>
    <row r="7" spans="1:16" s="13" customFormat="1" ht="24" customHeight="1" x14ac:dyDescent="0.25">
      <c r="A7" s="216" t="s">
        <v>0</v>
      </c>
      <c r="B7" s="216"/>
      <c r="C7" s="216"/>
      <c r="D7" s="216"/>
      <c r="E7" s="216"/>
      <c r="F7" s="216"/>
      <c r="G7" s="216"/>
      <c r="H7" s="216"/>
      <c r="I7" s="215" t="s">
        <v>80</v>
      </c>
      <c r="J7" s="215"/>
      <c r="K7" s="215"/>
      <c r="L7" s="214" t="s">
        <v>77</v>
      </c>
      <c r="M7" s="214"/>
      <c r="N7" s="214"/>
      <c r="O7" s="212"/>
      <c r="P7" s="213"/>
    </row>
    <row r="8" spans="1:16" s="14" customFormat="1" ht="39" customHeight="1" x14ac:dyDescent="0.25">
      <c r="A8" s="17"/>
      <c r="B8" s="18" t="s">
        <v>1</v>
      </c>
      <c r="C8" s="18" t="s">
        <v>2</v>
      </c>
      <c r="D8" s="19" t="s">
        <v>3</v>
      </c>
      <c r="E8" s="18" t="s">
        <v>4</v>
      </c>
      <c r="F8" s="67" t="s">
        <v>6</v>
      </c>
      <c r="G8" s="20" t="s">
        <v>5</v>
      </c>
      <c r="H8" s="20" t="s">
        <v>7</v>
      </c>
      <c r="I8" s="21" t="s">
        <v>78</v>
      </c>
      <c r="J8" s="22" t="s">
        <v>79</v>
      </c>
      <c r="K8" s="22" t="s">
        <v>84</v>
      </c>
      <c r="L8" s="23" t="s">
        <v>78</v>
      </c>
      <c r="M8" s="23" t="s">
        <v>79</v>
      </c>
      <c r="N8" s="24" t="s">
        <v>84</v>
      </c>
    </row>
    <row r="9" spans="1:16" s="76" customFormat="1" x14ac:dyDescent="0.25">
      <c r="A9" s="37"/>
      <c r="B9" s="71"/>
      <c r="C9" s="38">
        <v>1</v>
      </c>
      <c r="D9" s="186" t="s">
        <v>89</v>
      </c>
      <c r="E9" s="187"/>
      <c r="F9" s="187"/>
      <c r="G9" s="187"/>
      <c r="H9" s="68">
        <f>H10+H12</f>
        <v>74930.815000000002</v>
      </c>
      <c r="I9" s="102">
        <v>0</v>
      </c>
      <c r="J9" s="90">
        <v>57289.134600000012</v>
      </c>
      <c r="K9" s="111">
        <v>0.76456040949240989</v>
      </c>
      <c r="L9" s="75">
        <v>0</v>
      </c>
      <c r="M9" s="90">
        <v>17641.680399999997</v>
      </c>
      <c r="N9" s="74">
        <v>0.2354395905075902</v>
      </c>
    </row>
    <row r="10" spans="1:16" s="82" customFormat="1" x14ac:dyDescent="0.25">
      <c r="A10" s="39"/>
      <c r="B10" s="78"/>
      <c r="C10" s="40">
        <v>101</v>
      </c>
      <c r="D10" s="189" t="s">
        <v>90</v>
      </c>
      <c r="E10" s="190"/>
      <c r="F10" s="190"/>
      <c r="G10" s="190"/>
      <c r="H10" s="69">
        <f>H11</f>
        <v>1357.9680000000001</v>
      </c>
      <c r="I10" s="103">
        <v>0</v>
      </c>
      <c r="J10" s="91">
        <v>1357.9680000000001</v>
      </c>
      <c r="K10" s="112">
        <v>1</v>
      </c>
      <c r="L10" s="81">
        <v>0</v>
      </c>
      <c r="M10" s="91">
        <v>0</v>
      </c>
      <c r="N10" s="80">
        <v>0</v>
      </c>
    </row>
    <row r="11" spans="1:16" ht="30" x14ac:dyDescent="0.25">
      <c r="A11" s="36"/>
      <c r="B11" s="34"/>
      <c r="C11" s="30">
        <v>10101</v>
      </c>
      <c r="D11" s="31" t="s">
        <v>91</v>
      </c>
      <c r="E11" s="41" t="s">
        <v>9</v>
      </c>
      <c r="F11" s="33">
        <v>178.68</v>
      </c>
      <c r="G11" s="42">
        <v>7.6</v>
      </c>
      <c r="H11" s="43">
        <f>F11*G11</f>
        <v>1357.9680000000001</v>
      </c>
      <c r="I11" s="104">
        <v>178.68</v>
      </c>
      <c r="J11" s="89">
        <v>1357.9680000000001</v>
      </c>
      <c r="K11" s="113">
        <v>1</v>
      </c>
      <c r="L11" s="11">
        <v>0</v>
      </c>
      <c r="M11" s="89">
        <v>0</v>
      </c>
      <c r="N11" s="27" t="s">
        <v>597</v>
      </c>
    </row>
    <row r="12" spans="1:16" s="82" customFormat="1" x14ac:dyDescent="0.25">
      <c r="A12" s="39"/>
      <c r="B12" s="78"/>
      <c r="C12" s="40">
        <v>102</v>
      </c>
      <c r="D12" s="189" t="s">
        <v>92</v>
      </c>
      <c r="E12" s="190"/>
      <c r="F12" s="190"/>
      <c r="G12" s="190"/>
      <c r="H12" s="69">
        <f>SUM(H13:H43)</f>
        <v>73572.847000000009</v>
      </c>
      <c r="I12" s="103">
        <v>0</v>
      </c>
      <c r="J12" s="91">
        <v>55931.166600000011</v>
      </c>
      <c r="K12" s="112">
        <v>0.76021479228607269</v>
      </c>
      <c r="L12" s="81">
        <v>0</v>
      </c>
      <c r="M12" s="91">
        <v>17641.680399999997</v>
      </c>
      <c r="N12" s="80">
        <v>0.23978520771392733</v>
      </c>
    </row>
    <row r="13" spans="1:16" ht="30" x14ac:dyDescent="0.25">
      <c r="A13" s="6"/>
      <c r="B13" s="7"/>
      <c r="C13" s="30">
        <v>10201</v>
      </c>
      <c r="D13" s="31" t="s">
        <v>93</v>
      </c>
      <c r="E13" s="41" t="s">
        <v>9</v>
      </c>
      <c r="F13" s="33">
        <v>12.15</v>
      </c>
      <c r="G13" s="42">
        <v>23</v>
      </c>
      <c r="H13" s="43">
        <f t="shared" ref="H13:H43" si="0">F13*G13</f>
        <v>279.45</v>
      </c>
      <c r="I13" s="104">
        <v>12.15</v>
      </c>
      <c r="J13" s="89">
        <v>279.45</v>
      </c>
      <c r="K13" s="113">
        <v>1</v>
      </c>
      <c r="L13" s="11">
        <v>0</v>
      </c>
      <c r="M13" s="89">
        <v>0</v>
      </c>
      <c r="N13" s="27" t="s">
        <v>597</v>
      </c>
    </row>
    <row r="14" spans="1:16" ht="30" x14ac:dyDescent="0.25">
      <c r="A14" s="6"/>
      <c r="B14" s="7"/>
      <c r="C14" s="30">
        <v>10202</v>
      </c>
      <c r="D14" s="31" t="s">
        <v>94</v>
      </c>
      <c r="E14" s="41" t="s">
        <v>9</v>
      </c>
      <c r="F14" s="33">
        <v>166.82</v>
      </c>
      <c r="G14" s="42">
        <v>24.5</v>
      </c>
      <c r="H14" s="43">
        <f t="shared" si="0"/>
        <v>4087.0899999999997</v>
      </c>
      <c r="I14" s="104">
        <v>146.22180000000003</v>
      </c>
      <c r="J14" s="89">
        <v>3582.4341000000009</v>
      </c>
      <c r="K14" s="113">
        <v>0.87652439755425027</v>
      </c>
      <c r="L14" s="11">
        <v>20.598199999999963</v>
      </c>
      <c r="M14" s="89">
        <v>504.65589999999906</v>
      </c>
      <c r="N14" s="27">
        <v>0.12347560244574969</v>
      </c>
    </row>
    <row r="15" spans="1:16" ht="30" x14ac:dyDescent="0.25">
      <c r="A15" s="6"/>
      <c r="B15" s="7"/>
      <c r="C15" s="30">
        <v>10203</v>
      </c>
      <c r="D15" s="31" t="s">
        <v>8</v>
      </c>
      <c r="E15" s="41" t="s">
        <v>9</v>
      </c>
      <c r="F15" s="33">
        <v>176.05</v>
      </c>
      <c r="G15" s="42">
        <v>40</v>
      </c>
      <c r="H15" s="43">
        <f t="shared" si="0"/>
        <v>7042</v>
      </c>
      <c r="I15" s="104">
        <v>145.1815</v>
      </c>
      <c r="J15" s="89">
        <v>5807.26</v>
      </c>
      <c r="K15" s="113">
        <v>0.82466060778188011</v>
      </c>
      <c r="L15" s="11">
        <v>30.868500000000012</v>
      </c>
      <c r="M15" s="89">
        <v>1234.7400000000005</v>
      </c>
      <c r="N15" s="27">
        <v>0.17533939221811989</v>
      </c>
    </row>
    <row r="16" spans="1:16" ht="30" x14ac:dyDescent="0.25">
      <c r="A16" s="6"/>
      <c r="B16" s="7"/>
      <c r="C16" s="30">
        <v>10204</v>
      </c>
      <c r="D16" s="31" t="s">
        <v>10</v>
      </c>
      <c r="E16" s="41" t="s">
        <v>9</v>
      </c>
      <c r="F16" s="33">
        <v>794.34</v>
      </c>
      <c r="G16" s="42">
        <v>8.8000000000000007</v>
      </c>
      <c r="H16" s="43">
        <f t="shared" si="0"/>
        <v>6990.1920000000009</v>
      </c>
      <c r="I16" s="104">
        <v>476.03</v>
      </c>
      <c r="J16" s="89">
        <v>4189.0640000000003</v>
      </c>
      <c r="K16" s="113">
        <v>0.59927738751668047</v>
      </c>
      <c r="L16" s="11">
        <v>318.31000000000006</v>
      </c>
      <c r="M16" s="89">
        <v>2801.1280000000006</v>
      </c>
      <c r="N16" s="27">
        <v>0.40072261248331953</v>
      </c>
    </row>
    <row r="17" spans="1:23" x14ac:dyDescent="0.25">
      <c r="A17" s="6"/>
      <c r="B17" s="7"/>
      <c r="C17" s="30">
        <v>10205</v>
      </c>
      <c r="D17" s="31" t="s">
        <v>22</v>
      </c>
      <c r="E17" s="41" t="s">
        <v>20</v>
      </c>
      <c r="F17" s="33">
        <v>7.38</v>
      </c>
      <c r="G17" s="42">
        <v>53</v>
      </c>
      <c r="H17" s="43">
        <f t="shared" si="0"/>
        <v>391.14</v>
      </c>
      <c r="I17" s="104">
        <v>7.3794999999999984</v>
      </c>
      <c r="J17" s="89">
        <v>391.11349999999993</v>
      </c>
      <c r="K17" s="113">
        <v>0.99993224932249303</v>
      </c>
      <c r="L17" s="11">
        <v>5.0000000000149925E-4</v>
      </c>
      <c r="M17" s="89">
        <v>2.650000000007946E-2</v>
      </c>
      <c r="N17" s="27">
        <v>6.775067750697822E-5</v>
      </c>
    </row>
    <row r="18" spans="1:23" ht="30" x14ac:dyDescent="0.25">
      <c r="A18" s="6"/>
      <c r="B18" s="7"/>
      <c r="C18" s="30">
        <v>10206</v>
      </c>
      <c r="D18" s="31" t="s">
        <v>95</v>
      </c>
      <c r="E18" s="41" t="s">
        <v>20</v>
      </c>
      <c r="F18" s="33">
        <v>1.55</v>
      </c>
      <c r="G18" s="42">
        <v>250</v>
      </c>
      <c r="H18" s="43">
        <f t="shared" si="0"/>
        <v>387.5</v>
      </c>
      <c r="I18" s="104">
        <v>1.5420199999999999</v>
      </c>
      <c r="J18" s="89">
        <v>385.505</v>
      </c>
      <c r="K18" s="113">
        <v>0.99485161290322577</v>
      </c>
      <c r="L18" s="11">
        <v>7.9800000000000981E-3</v>
      </c>
      <c r="M18" s="89">
        <v>1.9950000000000245</v>
      </c>
      <c r="N18" s="27">
        <v>5.1483870967742569E-3</v>
      </c>
    </row>
    <row r="19" spans="1:23" ht="60" x14ac:dyDescent="0.25">
      <c r="A19" s="6"/>
      <c r="B19" s="7"/>
      <c r="C19" s="30">
        <v>10207</v>
      </c>
      <c r="D19" s="31" t="s">
        <v>96</v>
      </c>
      <c r="E19" s="41" t="s">
        <v>9</v>
      </c>
      <c r="F19" s="33">
        <v>528.20000000000005</v>
      </c>
      <c r="G19" s="42">
        <v>12</v>
      </c>
      <c r="H19" s="43">
        <f t="shared" si="0"/>
        <v>6338.4000000000005</v>
      </c>
      <c r="I19" s="104">
        <v>400</v>
      </c>
      <c r="J19" s="89">
        <v>4800</v>
      </c>
      <c r="K19" s="113">
        <v>0.75728890571753116</v>
      </c>
      <c r="L19" s="11">
        <v>128.20000000000005</v>
      </c>
      <c r="M19" s="89">
        <v>1538.4000000000005</v>
      </c>
      <c r="N19" s="27">
        <v>0.24271109428246881</v>
      </c>
    </row>
    <row r="20" spans="1:23" ht="30" x14ac:dyDescent="0.25">
      <c r="A20" s="6"/>
      <c r="B20" s="7"/>
      <c r="C20" s="30">
        <v>10208</v>
      </c>
      <c r="D20" s="31" t="s">
        <v>11</v>
      </c>
      <c r="E20" s="41" t="s">
        <v>9</v>
      </c>
      <c r="F20" s="33">
        <v>24.36</v>
      </c>
      <c r="G20" s="42">
        <v>14</v>
      </c>
      <c r="H20" s="43">
        <f t="shared" si="0"/>
        <v>341.03999999999996</v>
      </c>
      <c r="I20" s="104">
        <v>21.21</v>
      </c>
      <c r="J20" s="89">
        <v>296.94</v>
      </c>
      <c r="K20" s="113">
        <v>0.87068965517241381</v>
      </c>
      <c r="L20" s="11">
        <v>3.1499999999999986</v>
      </c>
      <c r="M20" s="89">
        <v>44.09999999999998</v>
      </c>
      <c r="N20" s="27">
        <v>0.12931034482758616</v>
      </c>
    </row>
    <row r="21" spans="1:23" ht="15.75" x14ac:dyDescent="0.25">
      <c r="A21" s="6"/>
      <c r="B21" s="7"/>
      <c r="C21" s="30">
        <v>10209</v>
      </c>
      <c r="D21" s="31" t="s">
        <v>12</v>
      </c>
      <c r="E21" s="41" t="s">
        <v>9</v>
      </c>
      <c r="F21" s="33">
        <v>23</v>
      </c>
      <c r="G21" s="42">
        <v>9</v>
      </c>
      <c r="H21" s="43">
        <f t="shared" si="0"/>
        <v>207</v>
      </c>
      <c r="I21" s="104">
        <v>17</v>
      </c>
      <c r="J21" s="89">
        <v>153</v>
      </c>
      <c r="K21" s="113">
        <v>0.73913043478260865</v>
      </c>
      <c r="L21" s="11">
        <v>6</v>
      </c>
      <c r="M21" s="89">
        <v>54</v>
      </c>
      <c r="N21" s="27">
        <v>0.2608695652173913</v>
      </c>
      <c r="P21" s="12"/>
      <c r="Q21" s="12"/>
      <c r="R21" s="12"/>
      <c r="S21" s="209"/>
      <c r="T21" s="209"/>
      <c r="U21" s="209"/>
      <c r="V21" s="209"/>
      <c r="W21" s="209"/>
    </row>
    <row r="22" spans="1:23" ht="15.75" x14ac:dyDescent="0.25">
      <c r="A22" s="6"/>
      <c r="B22" s="7"/>
      <c r="C22" s="30">
        <v>10210</v>
      </c>
      <c r="D22" s="31" t="s">
        <v>23</v>
      </c>
      <c r="E22" s="41" t="s">
        <v>18</v>
      </c>
      <c r="F22" s="33">
        <v>25.5</v>
      </c>
      <c r="G22" s="42">
        <v>9</v>
      </c>
      <c r="H22" s="43">
        <f t="shared" si="0"/>
        <v>229.5</v>
      </c>
      <c r="I22" s="104">
        <v>25.5</v>
      </c>
      <c r="J22" s="89">
        <v>229.5</v>
      </c>
      <c r="K22" s="113">
        <v>1</v>
      </c>
      <c r="L22" s="11">
        <v>0</v>
      </c>
      <c r="M22" s="89">
        <v>0</v>
      </c>
      <c r="N22" s="27" t="s">
        <v>597</v>
      </c>
      <c r="P22" s="12"/>
      <c r="Q22" s="12"/>
      <c r="R22" s="12"/>
      <c r="S22" s="209"/>
      <c r="T22" s="209"/>
      <c r="U22" s="209"/>
      <c r="V22" s="209"/>
      <c r="W22" s="209"/>
    </row>
    <row r="23" spans="1:23" ht="30" x14ac:dyDescent="0.25">
      <c r="A23" s="6"/>
      <c r="B23" s="7"/>
      <c r="C23" s="30">
        <v>10211</v>
      </c>
      <c r="D23" s="31" t="s">
        <v>97</v>
      </c>
      <c r="E23" s="41" t="s">
        <v>20</v>
      </c>
      <c r="F23" s="33">
        <v>18.04</v>
      </c>
      <c r="G23" s="42">
        <v>800</v>
      </c>
      <c r="H23" s="43">
        <f t="shared" si="0"/>
        <v>14432</v>
      </c>
      <c r="I23" s="104">
        <v>16.350000000000001</v>
      </c>
      <c r="J23" s="89">
        <v>13080.000000000002</v>
      </c>
      <c r="K23" s="113">
        <v>0.90631929046563209</v>
      </c>
      <c r="L23" s="11">
        <v>1.6899999999999977</v>
      </c>
      <c r="M23" s="89">
        <v>1351.9999999999982</v>
      </c>
      <c r="N23" s="27">
        <v>9.3680709534367954E-2</v>
      </c>
      <c r="P23" s="12"/>
      <c r="Q23" s="12"/>
      <c r="R23" s="12"/>
      <c r="S23" s="209"/>
      <c r="T23" s="209"/>
      <c r="U23" s="209"/>
      <c r="V23" s="209"/>
      <c r="W23" s="209"/>
    </row>
    <row r="24" spans="1:23" ht="30" x14ac:dyDescent="0.25">
      <c r="A24" s="6"/>
      <c r="B24" s="7"/>
      <c r="C24" s="30">
        <v>10212</v>
      </c>
      <c r="D24" s="31" t="s">
        <v>98</v>
      </c>
      <c r="E24" s="41" t="s">
        <v>9</v>
      </c>
      <c r="F24" s="33">
        <v>3</v>
      </c>
      <c r="G24" s="42">
        <v>19</v>
      </c>
      <c r="H24" s="43">
        <f t="shared" si="0"/>
        <v>57</v>
      </c>
      <c r="I24" s="104">
        <v>3</v>
      </c>
      <c r="J24" s="89">
        <v>57</v>
      </c>
      <c r="K24" s="113">
        <v>1</v>
      </c>
      <c r="L24" s="11">
        <v>0</v>
      </c>
      <c r="M24" s="89">
        <v>0</v>
      </c>
      <c r="N24" s="27" t="s">
        <v>597</v>
      </c>
      <c r="P24" s="12"/>
      <c r="Q24" s="12"/>
      <c r="R24" s="12"/>
      <c r="S24" s="209"/>
      <c r="T24" s="209"/>
      <c r="U24" s="209"/>
      <c r="V24" s="209"/>
      <c r="W24" s="209"/>
    </row>
    <row r="25" spans="1:23" ht="15.75" x14ac:dyDescent="0.25">
      <c r="A25" s="6"/>
      <c r="B25" s="7"/>
      <c r="C25" s="30">
        <v>10213</v>
      </c>
      <c r="D25" s="31" t="s">
        <v>13</v>
      </c>
      <c r="E25" s="41" t="s">
        <v>14</v>
      </c>
      <c r="F25" s="33">
        <v>22</v>
      </c>
      <c r="G25" s="42">
        <v>18</v>
      </c>
      <c r="H25" s="43">
        <f t="shared" si="0"/>
        <v>396</v>
      </c>
      <c r="I25" s="104">
        <v>20</v>
      </c>
      <c r="J25" s="89">
        <v>360</v>
      </c>
      <c r="K25" s="113">
        <v>0.90909090909090906</v>
      </c>
      <c r="L25" s="11">
        <v>2</v>
      </c>
      <c r="M25" s="89">
        <v>36</v>
      </c>
      <c r="N25" s="27">
        <v>9.0909090909090912E-2</v>
      </c>
      <c r="P25" s="12"/>
      <c r="Q25" s="12"/>
      <c r="R25" s="12"/>
      <c r="S25" s="210"/>
      <c r="T25" s="210"/>
      <c r="U25" s="210"/>
      <c r="V25" s="210"/>
      <c r="W25" s="210"/>
    </row>
    <row r="26" spans="1:23" ht="30" x14ac:dyDescent="0.25">
      <c r="A26" s="6"/>
      <c r="B26" s="7"/>
      <c r="C26" s="30">
        <v>10214</v>
      </c>
      <c r="D26" s="31" t="s">
        <v>21</v>
      </c>
      <c r="E26" s="41" t="s">
        <v>9</v>
      </c>
      <c r="F26" s="33">
        <v>92.42</v>
      </c>
      <c r="G26" s="42">
        <v>15</v>
      </c>
      <c r="H26" s="43">
        <f t="shared" si="0"/>
        <v>1386.3</v>
      </c>
      <c r="I26" s="104">
        <v>59.569999999999993</v>
      </c>
      <c r="J26" s="89">
        <v>893.55</v>
      </c>
      <c r="K26" s="113">
        <v>0.64455745509629947</v>
      </c>
      <c r="L26" s="11">
        <v>32.850000000000009</v>
      </c>
      <c r="M26" s="89">
        <v>492.75000000000011</v>
      </c>
      <c r="N26" s="27">
        <v>0.35544254490370059</v>
      </c>
      <c r="P26" s="2"/>
      <c r="Q26" s="3"/>
      <c r="R26" s="3"/>
      <c r="S26" s="4"/>
      <c r="T26" s="3"/>
      <c r="U26" s="1"/>
      <c r="V26" s="5"/>
      <c r="W26" s="1"/>
    </row>
    <row r="27" spans="1:23" x14ac:dyDescent="0.25">
      <c r="A27" s="6"/>
      <c r="B27" s="7"/>
      <c r="C27" s="30">
        <v>10215</v>
      </c>
      <c r="D27" s="31" t="s">
        <v>15</v>
      </c>
      <c r="E27" s="41" t="s">
        <v>9</v>
      </c>
      <c r="F27" s="33">
        <v>0.63</v>
      </c>
      <c r="G27" s="42">
        <v>22</v>
      </c>
      <c r="H27" s="43">
        <f t="shared" si="0"/>
        <v>13.86</v>
      </c>
      <c r="I27" s="104">
        <v>0.63</v>
      </c>
      <c r="J27" s="89">
        <v>13.86</v>
      </c>
      <c r="K27" s="113">
        <v>1</v>
      </c>
      <c r="L27" s="11">
        <v>0</v>
      </c>
      <c r="M27" s="89">
        <v>0</v>
      </c>
      <c r="N27" s="27" t="s">
        <v>597</v>
      </c>
    </row>
    <row r="28" spans="1:23" ht="30" x14ac:dyDescent="0.25">
      <c r="A28" s="6"/>
      <c r="B28" s="7"/>
      <c r="C28" s="30">
        <v>10216</v>
      </c>
      <c r="D28" s="31" t="s">
        <v>99</v>
      </c>
      <c r="E28" s="41" t="s">
        <v>14</v>
      </c>
      <c r="F28" s="33">
        <v>1</v>
      </c>
      <c r="G28" s="42">
        <v>40</v>
      </c>
      <c r="H28" s="43">
        <f t="shared" si="0"/>
        <v>40</v>
      </c>
      <c r="I28" s="104">
        <v>1</v>
      </c>
      <c r="J28" s="89">
        <v>40</v>
      </c>
      <c r="K28" s="113">
        <v>1</v>
      </c>
      <c r="L28" s="11">
        <v>0</v>
      </c>
      <c r="M28" s="89">
        <v>0</v>
      </c>
      <c r="N28" s="27" t="s">
        <v>597</v>
      </c>
    </row>
    <row r="29" spans="1:23" ht="30" x14ac:dyDescent="0.25">
      <c r="A29" s="6"/>
      <c r="B29" s="7"/>
      <c r="C29" s="30">
        <v>10217</v>
      </c>
      <c r="D29" s="31" t="s">
        <v>82</v>
      </c>
      <c r="E29" s="41" t="s">
        <v>20</v>
      </c>
      <c r="F29" s="33">
        <v>3.4</v>
      </c>
      <c r="G29" s="42">
        <v>290</v>
      </c>
      <c r="H29" s="43">
        <f t="shared" si="0"/>
        <v>986</v>
      </c>
      <c r="I29" s="104">
        <v>3.4</v>
      </c>
      <c r="J29" s="89">
        <v>986</v>
      </c>
      <c r="K29" s="113">
        <v>1</v>
      </c>
      <c r="L29" s="11">
        <v>0</v>
      </c>
      <c r="M29" s="89">
        <v>0</v>
      </c>
      <c r="N29" s="27" t="s">
        <v>597</v>
      </c>
    </row>
    <row r="30" spans="1:23" ht="30" x14ac:dyDescent="0.25">
      <c r="A30" s="6"/>
      <c r="B30" s="7"/>
      <c r="C30" s="30">
        <v>10218</v>
      </c>
      <c r="D30" s="31" t="s">
        <v>16</v>
      </c>
      <c r="E30" s="41" t="s">
        <v>9</v>
      </c>
      <c r="F30" s="33">
        <v>350</v>
      </c>
      <c r="G30" s="42">
        <v>6</v>
      </c>
      <c r="H30" s="43">
        <f t="shared" si="0"/>
        <v>2100</v>
      </c>
      <c r="I30" s="104">
        <v>341.5</v>
      </c>
      <c r="J30" s="89">
        <v>2049</v>
      </c>
      <c r="K30" s="113">
        <v>0.97571428571428576</v>
      </c>
      <c r="L30" s="11">
        <v>8.5</v>
      </c>
      <c r="M30" s="89">
        <v>51</v>
      </c>
      <c r="N30" s="27">
        <v>2.4285714285714285E-2</v>
      </c>
    </row>
    <row r="31" spans="1:23" ht="30" x14ac:dyDescent="0.25">
      <c r="A31" s="6"/>
      <c r="B31" s="7"/>
      <c r="C31" s="30">
        <v>10219</v>
      </c>
      <c r="D31" s="31" t="s">
        <v>17</v>
      </c>
      <c r="E31" s="41" t="s">
        <v>18</v>
      </c>
      <c r="F31" s="33">
        <v>166.46</v>
      </c>
      <c r="G31" s="42">
        <v>2</v>
      </c>
      <c r="H31" s="43">
        <f t="shared" si="0"/>
        <v>332.92</v>
      </c>
      <c r="I31" s="104">
        <v>153.08000000000001</v>
      </c>
      <c r="J31" s="89">
        <v>306.16000000000003</v>
      </c>
      <c r="K31" s="113">
        <v>0.91962032920821823</v>
      </c>
      <c r="L31" s="11">
        <v>13.379999999999995</v>
      </c>
      <c r="M31" s="89">
        <v>26.759999999999991</v>
      </c>
      <c r="N31" s="27">
        <v>8.0379670791781779E-2</v>
      </c>
    </row>
    <row r="32" spans="1:23" ht="30" x14ac:dyDescent="0.25">
      <c r="A32" s="6"/>
      <c r="B32" s="7"/>
      <c r="C32" s="30">
        <v>10220</v>
      </c>
      <c r="D32" s="31" t="s">
        <v>100</v>
      </c>
      <c r="E32" s="41" t="s">
        <v>14</v>
      </c>
      <c r="F32" s="33">
        <v>6</v>
      </c>
      <c r="G32" s="42">
        <v>22</v>
      </c>
      <c r="H32" s="43">
        <f t="shared" si="0"/>
        <v>132</v>
      </c>
      <c r="I32" s="104">
        <v>6</v>
      </c>
      <c r="J32" s="89">
        <v>132</v>
      </c>
      <c r="K32" s="113">
        <v>1</v>
      </c>
      <c r="L32" s="11">
        <v>0</v>
      </c>
      <c r="M32" s="89">
        <v>0</v>
      </c>
      <c r="N32" s="27" t="s">
        <v>597</v>
      </c>
    </row>
    <row r="33" spans="1:14" ht="30" x14ac:dyDescent="0.25">
      <c r="A33" s="6"/>
      <c r="B33" s="7"/>
      <c r="C33" s="30">
        <v>10221</v>
      </c>
      <c r="D33" s="31" t="s">
        <v>101</v>
      </c>
      <c r="E33" s="41" t="s">
        <v>9</v>
      </c>
      <c r="F33" s="33">
        <v>7</v>
      </c>
      <c r="G33" s="42">
        <v>26</v>
      </c>
      <c r="H33" s="43">
        <f t="shared" si="0"/>
        <v>182</v>
      </c>
      <c r="I33" s="104">
        <v>7</v>
      </c>
      <c r="J33" s="89">
        <v>182</v>
      </c>
      <c r="K33" s="113">
        <v>1</v>
      </c>
      <c r="L33" s="11">
        <v>0</v>
      </c>
      <c r="M33" s="89">
        <v>0</v>
      </c>
      <c r="N33" s="27" t="s">
        <v>597</v>
      </c>
    </row>
    <row r="34" spans="1:14" ht="45" x14ac:dyDescent="0.25">
      <c r="A34" s="6"/>
      <c r="B34" s="7"/>
      <c r="C34" s="30">
        <v>10222</v>
      </c>
      <c r="D34" s="31" t="s">
        <v>102</v>
      </c>
      <c r="E34" s="41" t="s">
        <v>20</v>
      </c>
      <c r="F34" s="33">
        <v>24.15</v>
      </c>
      <c r="G34" s="42">
        <v>600</v>
      </c>
      <c r="H34" s="43">
        <f t="shared" si="0"/>
        <v>14490</v>
      </c>
      <c r="I34" s="104">
        <v>13.53</v>
      </c>
      <c r="J34" s="89">
        <v>8118</v>
      </c>
      <c r="K34" s="113">
        <v>0.56024844720496891</v>
      </c>
      <c r="L34" s="11">
        <v>10.62</v>
      </c>
      <c r="M34" s="89">
        <v>6371.9999999999991</v>
      </c>
      <c r="N34" s="27">
        <v>0.43975155279503103</v>
      </c>
    </row>
    <row r="35" spans="1:14" x14ac:dyDescent="0.25">
      <c r="A35" s="6"/>
      <c r="B35" s="7"/>
      <c r="C35" s="30">
        <v>10223</v>
      </c>
      <c r="D35" s="31" t="s">
        <v>19</v>
      </c>
      <c r="E35" s="41" t="s">
        <v>14</v>
      </c>
      <c r="F35" s="33">
        <v>16</v>
      </c>
      <c r="G35" s="42">
        <v>9</v>
      </c>
      <c r="H35" s="43">
        <f t="shared" si="0"/>
        <v>144</v>
      </c>
      <c r="I35" s="104">
        <v>16</v>
      </c>
      <c r="J35" s="89">
        <v>144</v>
      </c>
      <c r="K35" s="113">
        <v>1</v>
      </c>
      <c r="L35" s="11">
        <v>0</v>
      </c>
      <c r="M35" s="89">
        <v>0</v>
      </c>
      <c r="N35" s="27" t="s">
        <v>597</v>
      </c>
    </row>
    <row r="36" spans="1:14" ht="30" x14ac:dyDescent="0.25">
      <c r="A36" s="6"/>
      <c r="B36" s="7"/>
      <c r="C36" s="30">
        <v>10224</v>
      </c>
      <c r="D36" s="31" t="s">
        <v>103</v>
      </c>
      <c r="E36" s="41" t="s">
        <v>9</v>
      </c>
      <c r="F36" s="33">
        <v>350</v>
      </c>
      <c r="G36" s="42">
        <v>25</v>
      </c>
      <c r="H36" s="43">
        <f t="shared" si="0"/>
        <v>8750</v>
      </c>
      <c r="I36" s="104">
        <v>225</v>
      </c>
      <c r="J36" s="89">
        <v>5625</v>
      </c>
      <c r="K36" s="113">
        <v>0.6428571428571429</v>
      </c>
      <c r="L36" s="11">
        <v>125</v>
      </c>
      <c r="M36" s="89">
        <v>3125</v>
      </c>
      <c r="N36" s="27">
        <v>0.35714285714285715</v>
      </c>
    </row>
    <row r="37" spans="1:14" ht="45" x14ac:dyDescent="0.25">
      <c r="A37" s="6"/>
      <c r="B37" s="7"/>
      <c r="C37" s="30">
        <v>10225</v>
      </c>
      <c r="D37" s="31" t="s">
        <v>104</v>
      </c>
      <c r="E37" s="41" t="s">
        <v>9</v>
      </c>
      <c r="F37" s="33">
        <v>5.89</v>
      </c>
      <c r="G37" s="42">
        <v>9.5</v>
      </c>
      <c r="H37" s="43">
        <f t="shared" si="0"/>
        <v>55.954999999999998</v>
      </c>
      <c r="I37" s="104">
        <v>5.1399999999999988</v>
      </c>
      <c r="J37" s="89">
        <v>48.829999999999991</v>
      </c>
      <c r="K37" s="113">
        <v>0.87266553480475362</v>
      </c>
      <c r="L37" s="11">
        <v>0.75000000000000089</v>
      </c>
      <c r="M37" s="89">
        <v>7.1250000000000089</v>
      </c>
      <c r="N37" s="27">
        <v>0.12733446519524633</v>
      </c>
    </row>
    <row r="38" spans="1:14" ht="75" x14ac:dyDescent="0.25">
      <c r="A38" s="6"/>
      <c r="B38" s="7"/>
      <c r="C38" s="30">
        <v>10226</v>
      </c>
      <c r="D38" s="31" t="s">
        <v>105</v>
      </c>
      <c r="E38" s="41" t="s">
        <v>106</v>
      </c>
      <c r="F38" s="33">
        <v>1</v>
      </c>
      <c r="G38" s="42">
        <v>2000</v>
      </c>
      <c r="H38" s="43">
        <f t="shared" si="0"/>
        <v>2000</v>
      </c>
      <c r="I38" s="104">
        <v>1</v>
      </c>
      <c r="J38" s="89">
        <v>2000</v>
      </c>
      <c r="K38" s="113">
        <v>1</v>
      </c>
      <c r="L38" s="11">
        <v>0</v>
      </c>
      <c r="M38" s="89">
        <v>0</v>
      </c>
      <c r="N38" s="27" t="s">
        <v>597</v>
      </c>
    </row>
    <row r="39" spans="1:14" ht="75" x14ac:dyDescent="0.25">
      <c r="A39" s="6"/>
      <c r="B39" s="7"/>
      <c r="C39" s="30">
        <v>10227</v>
      </c>
      <c r="D39" s="31" t="s">
        <v>107</v>
      </c>
      <c r="E39" s="41" t="s">
        <v>106</v>
      </c>
      <c r="F39" s="33">
        <v>1</v>
      </c>
      <c r="G39" s="42">
        <v>1300</v>
      </c>
      <c r="H39" s="43">
        <f t="shared" si="0"/>
        <v>1300</v>
      </c>
      <c r="I39" s="104">
        <v>1</v>
      </c>
      <c r="J39" s="89">
        <v>1300</v>
      </c>
      <c r="K39" s="113">
        <v>1</v>
      </c>
      <c r="L39" s="11">
        <v>0</v>
      </c>
      <c r="M39" s="89">
        <v>0</v>
      </c>
      <c r="N39" s="27" t="s">
        <v>597</v>
      </c>
    </row>
    <row r="40" spans="1:14" ht="30" x14ac:dyDescent="0.25">
      <c r="A40" s="6"/>
      <c r="B40" s="7"/>
      <c r="C40" s="30">
        <v>10228</v>
      </c>
      <c r="D40" s="31" t="s">
        <v>108</v>
      </c>
      <c r="E40" s="41" t="s">
        <v>14</v>
      </c>
      <c r="F40" s="33">
        <v>7</v>
      </c>
      <c r="G40" s="42">
        <v>37</v>
      </c>
      <c r="H40" s="43">
        <f t="shared" si="0"/>
        <v>259</v>
      </c>
      <c r="I40" s="104">
        <v>7</v>
      </c>
      <c r="J40" s="89">
        <v>259</v>
      </c>
      <c r="K40" s="113">
        <v>1</v>
      </c>
      <c r="L40" s="11">
        <v>0</v>
      </c>
      <c r="M40" s="89">
        <v>0</v>
      </c>
      <c r="N40" s="27" t="s">
        <v>597</v>
      </c>
    </row>
    <row r="41" spans="1:14" x14ac:dyDescent="0.25">
      <c r="A41" s="6"/>
      <c r="B41" s="7"/>
      <c r="C41" s="30">
        <v>10229</v>
      </c>
      <c r="D41" s="31" t="s">
        <v>109</v>
      </c>
      <c r="E41" s="41" t="s">
        <v>14</v>
      </c>
      <c r="F41" s="33">
        <v>2</v>
      </c>
      <c r="G41" s="42">
        <v>5</v>
      </c>
      <c r="H41" s="43">
        <f t="shared" si="0"/>
        <v>10</v>
      </c>
      <c r="I41" s="104">
        <v>2</v>
      </c>
      <c r="J41" s="89">
        <v>10</v>
      </c>
      <c r="K41" s="113">
        <v>1</v>
      </c>
      <c r="L41" s="11">
        <v>0</v>
      </c>
      <c r="M41" s="89">
        <v>0</v>
      </c>
      <c r="N41" s="27" t="s">
        <v>597</v>
      </c>
    </row>
    <row r="42" spans="1:14" x14ac:dyDescent="0.25">
      <c r="A42" s="6"/>
      <c r="B42" s="7"/>
      <c r="C42" s="30">
        <v>10230</v>
      </c>
      <c r="D42" s="31" t="s">
        <v>110</v>
      </c>
      <c r="E42" s="41" t="s">
        <v>9</v>
      </c>
      <c r="F42" s="33">
        <v>9.44</v>
      </c>
      <c r="G42" s="42">
        <v>5</v>
      </c>
      <c r="H42" s="43">
        <f t="shared" si="0"/>
        <v>47.199999999999996</v>
      </c>
      <c r="I42" s="104">
        <v>9.4400000000000013</v>
      </c>
      <c r="J42" s="89">
        <v>47.2</v>
      </c>
      <c r="K42" s="113">
        <v>1.0000000000000002</v>
      </c>
      <c r="L42" s="11">
        <v>0</v>
      </c>
      <c r="M42" s="89">
        <v>0</v>
      </c>
      <c r="N42" s="27" t="s">
        <v>597</v>
      </c>
    </row>
    <row r="43" spans="1:14" ht="30" x14ac:dyDescent="0.25">
      <c r="A43" s="6"/>
      <c r="B43" s="7"/>
      <c r="C43" s="30">
        <v>10231</v>
      </c>
      <c r="D43" s="31" t="s">
        <v>111</v>
      </c>
      <c r="E43" s="41" t="s">
        <v>18</v>
      </c>
      <c r="F43" s="33">
        <v>2.9</v>
      </c>
      <c r="G43" s="42">
        <v>57</v>
      </c>
      <c r="H43" s="43">
        <f t="shared" si="0"/>
        <v>165.29999999999998</v>
      </c>
      <c r="I43" s="104">
        <v>2.9</v>
      </c>
      <c r="J43" s="89">
        <v>165.29999999999998</v>
      </c>
      <c r="K43" s="113">
        <v>1</v>
      </c>
      <c r="L43" s="11">
        <v>0</v>
      </c>
      <c r="M43" s="89">
        <v>0</v>
      </c>
      <c r="N43" s="27" t="s">
        <v>597</v>
      </c>
    </row>
    <row r="44" spans="1:14" s="76" customFormat="1" x14ac:dyDescent="0.25">
      <c r="A44" s="37"/>
      <c r="B44" s="71"/>
      <c r="C44" s="38">
        <v>2</v>
      </c>
      <c r="D44" s="186" t="s">
        <v>112</v>
      </c>
      <c r="E44" s="187"/>
      <c r="F44" s="187"/>
      <c r="G44" s="187"/>
      <c r="H44" s="68">
        <f>H45+H57+H59</f>
        <v>106523.25</v>
      </c>
      <c r="I44" s="102">
        <v>0</v>
      </c>
      <c r="J44" s="90">
        <v>41649.570000000007</v>
      </c>
      <c r="K44" s="111">
        <v>0.3909904175848935</v>
      </c>
      <c r="L44" s="75">
        <v>0</v>
      </c>
      <c r="M44" s="90">
        <v>64873.679999999993</v>
      </c>
      <c r="N44" s="74">
        <v>0.6090095824151065</v>
      </c>
    </row>
    <row r="45" spans="1:14" s="82" customFormat="1" x14ac:dyDescent="0.25">
      <c r="A45" s="39"/>
      <c r="B45" s="78"/>
      <c r="C45" s="40">
        <v>201</v>
      </c>
      <c r="D45" s="189" t="s">
        <v>113</v>
      </c>
      <c r="E45" s="190"/>
      <c r="F45" s="190"/>
      <c r="G45" s="190"/>
      <c r="H45" s="69">
        <f>SUM(H46:H56)</f>
        <v>89537.25</v>
      </c>
      <c r="I45" s="103">
        <v>0</v>
      </c>
      <c r="J45" s="91">
        <v>30096.570000000003</v>
      </c>
      <c r="K45" s="112">
        <v>0.33613462553294859</v>
      </c>
      <c r="L45" s="81">
        <v>0</v>
      </c>
      <c r="M45" s="91">
        <v>59440.679999999993</v>
      </c>
      <c r="N45" s="80">
        <v>0.66386537446705129</v>
      </c>
    </row>
    <row r="46" spans="1:14" ht="30" x14ac:dyDescent="0.25">
      <c r="A46" s="6"/>
      <c r="B46" s="7"/>
      <c r="C46" s="30">
        <v>20101</v>
      </c>
      <c r="D46" s="31" t="s">
        <v>114</v>
      </c>
      <c r="E46" s="41" t="s">
        <v>115</v>
      </c>
      <c r="F46" s="35">
        <v>8</v>
      </c>
      <c r="G46" s="42">
        <v>265.19</v>
      </c>
      <c r="H46" s="43">
        <f>F46*G46</f>
        <v>2121.52</v>
      </c>
      <c r="I46" s="104">
        <v>8</v>
      </c>
      <c r="J46" s="89">
        <v>2121.52</v>
      </c>
      <c r="K46" s="113">
        <v>1</v>
      </c>
      <c r="L46" s="11">
        <v>0</v>
      </c>
      <c r="M46" s="89">
        <v>0</v>
      </c>
      <c r="N46" s="27" t="s">
        <v>597</v>
      </c>
    </row>
    <row r="47" spans="1:14" ht="75" x14ac:dyDescent="0.25">
      <c r="A47" s="6"/>
      <c r="B47" s="7"/>
      <c r="C47" s="30">
        <v>20102</v>
      </c>
      <c r="D47" s="31" t="s">
        <v>116</v>
      </c>
      <c r="E47" s="41" t="s">
        <v>117</v>
      </c>
      <c r="F47" s="35">
        <v>1</v>
      </c>
      <c r="G47" s="42">
        <v>2719.57</v>
      </c>
      <c r="H47" s="43">
        <f t="shared" ref="H47:H56" si="1">F47*G47</f>
        <v>2719.57</v>
      </c>
      <c r="I47" s="104">
        <v>1</v>
      </c>
      <c r="J47" s="89">
        <v>2719.57</v>
      </c>
      <c r="K47" s="113">
        <v>1</v>
      </c>
      <c r="L47" s="11">
        <v>0</v>
      </c>
      <c r="M47" s="89">
        <v>0</v>
      </c>
      <c r="N47" s="27" t="s">
        <v>597</v>
      </c>
    </row>
    <row r="48" spans="1:14" ht="30" x14ac:dyDescent="0.25">
      <c r="A48" s="6"/>
      <c r="B48" s="7"/>
      <c r="C48" s="30">
        <v>20103</v>
      </c>
      <c r="D48" s="31" t="s">
        <v>118</v>
      </c>
      <c r="E48" s="41" t="s">
        <v>119</v>
      </c>
      <c r="F48" s="35">
        <v>150</v>
      </c>
      <c r="G48" s="42">
        <v>30</v>
      </c>
      <c r="H48" s="43">
        <f t="shared" si="1"/>
        <v>4500</v>
      </c>
      <c r="I48" s="104">
        <v>0</v>
      </c>
      <c r="J48" s="89">
        <v>0</v>
      </c>
      <c r="K48" s="113" t="s">
        <v>597</v>
      </c>
      <c r="L48" s="11">
        <v>150</v>
      </c>
      <c r="M48" s="89">
        <v>4500</v>
      </c>
      <c r="N48" s="27">
        <v>1</v>
      </c>
    </row>
    <row r="49" spans="1:14" ht="30" x14ac:dyDescent="0.25">
      <c r="A49" s="6"/>
      <c r="B49" s="7"/>
      <c r="C49" s="30">
        <v>20104</v>
      </c>
      <c r="D49" s="31" t="s">
        <v>120</v>
      </c>
      <c r="E49" s="41" t="s">
        <v>117</v>
      </c>
      <c r="F49" s="35">
        <v>5</v>
      </c>
      <c r="G49" s="42">
        <v>1500</v>
      </c>
      <c r="H49" s="43">
        <f t="shared" si="1"/>
        <v>7500</v>
      </c>
      <c r="I49" s="104">
        <v>0.5</v>
      </c>
      <c r="J49" s="89">
        <v>750</v>
      </c>
      <c r="K49" s="113">
        <v>0.1</v>
      </c>
      <c r="L49" s="11">
        <v>4.5</v>
      </c>
      <c r="M49" s="89">
        <v>6750</v>
      </c>
      <c r="N49" s="27">
        <v>0.9</v>
      </c>
    </row>
    <row r="50" spans="1:14" ht="30" x14ac:dyDescent="0.25">
      <c r="A50" s="6"/>
      <c r="B50" s="7"/>
      <c r="C50" s="30">
        <v>20105</v>
      </c>
      <c r="D50" s="31" t="s">
        <v>121</v>
      </c>
      <c r="E50" s="41" t="s">
        <v>122</v>
      </c>
      <c r="F50" s="35">
        <v>316</v>
      </c>
      <c r="G50" s="42">
        <v>15.43</v>
      </c>
      <c r="H50" s="43">
        <f t="shared" si="1"/>
        <v>4875.88</v>
      </c>
      <c r="I50" s="104">
        <v>316</v>
      </c>
      <c r="J50" s="89">
        <v>4875.88</v>
      </c>
      <c r="K50" s="113">
        <v>1</v>
      </c>
      <c r="L50" s="11">
        <v>0</v>
      </c>
      <c r="M50" s="89">
        <v>0</v>
      </c>
      <c r="N50" s="27" t="s">
        <v>597</v>
      </c>
    </row>
    <row r="51" spans="1:14" ht="105" x14ac:dyDescent="0.25">
      <c r="A51" s="6"/>
      <c r="B51" s="7"/>
      <c r="C51" s="30">
        <v>20106</v>
      </c>
      <c r="D51" s="31" t="s">
        <v>123</v>
      </c>
      <c r="E51" s="41" t="s">
        <v>124</v>
      </c>
      <c r="F51" s="44">
        <v>79.760000000000005</v>
      </c>
      <c r="G51" s="42">
        <v>210</v>
      </c>
      <c r="H51" s="43">
        <f t="shared" si="1"/>
        <v>16749.600000000002</v>
      </c>
      <c r="I51" s="104">
        <v>79.760000000000005</v>
      </c>
      <c r="J51" s="89">
        <v>16749.600000000002</v>
      </c>
      <c r="K51" s="113">
        <v>1</v>
      </c>
      <c r="L51" s="11">
        <v>0</v>
      </c>
      <c r="M51" s="89">
        <v>0</v>
      </c>
      <c r="N51" s="27" t="s">
        <v>597</v>
      </c>
    </row>
    <row r="52" spans="1:14" ht="105" x14ac:dyDescent="0.25">
      <c r="A52" s="6"/>
      <c r="B52" s="7"/>
      <c r="C52" s="30">
        <v>20107</v>
      </c>
      <c r="D52" s="31" t="s">
        <v>125</v>
      </c>
      <c r="E52" s="41" t="s">
        <v>126</v>
      </c>
      <c r="F52" s="45">
        <v>12</v>
      </c>
      <c r="G52" s="42">
        <v>720</v>
      </c>
      <c r="H52" s="43">
        <f t="shared" si="1"/>
        <v>8640</v>
      </c>
      <c r="I52" s="104">
        <v>4</v>
      </c>
      <c r="J52" s="89">
        <v>2880</v>
      </c>
      <c r="K52" s="113">
        <v>0.33333333333333331</v>
      </c>
      <c r="L52" s="11">
        <v>8</v>
      </c>
      <c r="M52" s="89">
        <v>5760</v>
      </c>
      <c r="N52" s="27">
        <v>0.66666666666666663</v>
      </c>
    </row>
    <row r="53" spans="1:14" ht="105" x14ac:dyDescent="0.25">
      <c r="A53" s="6"/>
      <c r="B53" s="7"/>
      <c r="C53" s="30">
        <v>20108</v>
      </c>
      <c r="D53" s="31" t="s">
        <v>127</v>
      </c>
      <c r="E53" s="41" t="s">
        <v>128</v>
      </c>
      <c r="F53" s="35">
        <v>12</v>
      </c>
      <c r="G53" s="42">
        <v>976.7</v>
      </c>
      <c r="H53" s="43">
        <f t="shared" si="1"/>
        <v>11720.400000000001</v>
      </c>
      <c r="I53" s="104">
        <v>0</v>
      </c>
      <c r="J53" s="89">
        <v>0</v>
      </c>
      <c r="K53" s="113" t="s">
        <v>597</v>
      </c>
      <c r="L53" s="11">
        <v>12</v>
      </c>
      <c r="M53" s="89">
        <v>11720.400000000001</v>
      </c>
      <c r="N53" s="27">
        <v>1</v>
      </c>
    </row>
    <row r="54" spans="1:14" ht="90" x14ac:dyDescent="0.25">
      <c r="A54" s="6"/>
      <c r="B54" s="7"/>
      <c r="C54" s="30">
        <v>20109</v>
      </c>
      <c r="D54" s="31" t="s">
        <v>129</v>
      </c>
      <c r="E54" s="41" t="s">
        <v>126</v>
      </c>
      <c r="F54" s="35">
        <v>12</v>
      </c>
      <c r="G54" s="42">
        <v>814.15</v>
      </c>
      <c r="H54" s="43">
        <f t="shared" si="1"/>
        <v>9769.7999999999993</v>
      </c>
      <c r="I54" s="104">
        <v>0</v>
      </c>
      <c r="J54" s="89">
        <v>0</v>
      </c>
      <c r="K54" s="113" t="s">
        <v>597</v>
      </c>
      <c r="L54" s="11">
        <v>12</v>
      </c>
      <c r="M54" s="89">
        <v>9769.7999999999993</v>
      </c>
      <c r="N54" s="27">
        <v>1</v>
      </c>
    </row>
    <row r="55" spans="1:14" ht="105" x14ac:dyDescent="0.25">
      <c r="A55" s="6"/>
      <c r="B55" s="7"/>
      <c r="C55" s="30">
        <v>20110</v>
      </c>
      <c r="D55" s="31" t="s">
        <v>130</v>
      </c>
      <c r="E55" s="41" t="s">
        <v>126</v>
      </c>
      <c r="F55" s="35">
        <v>12</v>
      </c>
      <c r="G55" s="42">
        <v>1017.51</v>
      </c>
      <c r="H55" s="43">
        <f t="shared" si="1"/>
        <v>12210.119999999999</v>
      </c>
      <c r="I55" s="104">
        <v>0</v>
      </c>
      <c r="J55" s="89">
        <v>0</v>
      </c>
      <c r="K55" s="113" t="s">
        <v>597</v>
      </c>
      <c r="L55" s="11">
        <v>12</v>
      </c>
      <c r="M55" s="89">
        <v>12210.119999999999</v>
      </c>
      <c r="N55" s="27">
        <v>1</v>
      </c>
    </row>
    <row r="56" spans="1:14" ht="90" x14ac:dyDescent="0.25">
      <c r="A56" s="6"/>
      <c r="B56" s="7"/>
      <c r="C56" s="30">
        <v>20111</v>
      </c>
      <c r="D56" s="31" t="s">
        <v>131</v>
      </c>
      <c r="E56" s="41" t="s">
        <v>126</v>
      </c>
      <c r="F56" s="35">
        <v>12</v>
      </c>
      <c r="G56" s="42">
        <v>727.53</v>
      </c>
      <c r="H56" s="43">
        <f t="shared" si="1"/>
        <v>8730.36</v>
      </c>
      <c r="I56" s="104">
        <v>0</v>
      </c>
      <c r="J56" s="89">
        <v>0</v>
      </c>
      <c r="K56" s="113" t="s">
        <v>597</v>
      </c>
      <c r="L56" s="11">
        <v>12</v>
      </c>
      <c r="M56" s="89">
        <v>8730.36</v>
      </c>
      <c r="N56" s="27">
        <v>1</v>
      </c>
    </row>
    <row r="57" spans="1:14" s="82" customFormat="1" x14ac:dyDescent="0.25">
      <c r="A57" s="39"/>
      <c r="B57" s="78"/>
      <c r="C57" s="40">
        <v>202</v>
      </c>
      <c r="D57" s="189" t="s">
        <v>135</v>
      </c>
      <c r="E57" s="190"/>
      <c r="F57" s="190"/>
      <c r="G57" s="190"/>
      <c r="H57" s="69">
        <f>H58</f>
        <v>10572.5</v>
      </c>
      <c r="I57" s="103">
        <v>0</v>
      </c>
      <c r="J57" s="91">
        <v>10572.5</v>
      </c>
      <c r="K57" s="112">
        <v>1</v>
      </c>
      <c r="L57" s="81">
        <v>0</v>
      </c>
      <c r="M57" s="91">
        <v>0</v>
      </c>
      <c r="N57" s="80">
        <v>0</v>
      </c>
    </row>
    <row r="58" spans="1:14" ht="75" x14ac:dyDescent="0.25">
      <c r="A58" s="6"/>
      <c r="B58" s="7"/>
      <c r="C58" s="30">
        <v>20201</v>
      </c>
      <c r="D58" s="31" t="s">
        <v>136</v>
      </c>
      <c r="E58" s="41" t="s">
        <v>122</v>
      </c>
      <c r="F58" s="44">
        <v>25</v>
      </c>
      <c r="G58" s="42">
        <v>422.9</v>
      </c>
      <c r="H58" s="43">
        <f t="shared" ref="H58" si="2">F58*G58</f>
        <v>10572.5</v>
      </c>
      <c r="I58" s="104">
        <v>25</v>
      </c>
      <c r="J58" s="89">
        <v>10572.5</v>
      </c>
      <c r="K58" s="113">
        <v>1</v>
      </c>
      <c r="L58" s="11">
        <v>0</v>
      </c>
      <c r="M58" s="89">
        <v>0</v>
      </c>
      <c r="N58" s="27" t="s">
        <v>597</v>
      </c>
    </row>
    <row r="59" spans="1:14" s="97" customFormat="1" x14ac:dyDescent="0.25">
      <c r="A59" s="93"/>
      <c r="B59" s="94"/>
      <c r="C59" s="40">
        <v>203</v>
      </c>
      <c r="D59" s="189" t="s">
        <v>132</v>
      </c>
      <c r="E59" s="190"/>
      <c r="F59" s="190"/>
      <c r="G59" s="190"/>
      <c r="H59" s="70">
        <f>H60+H61</f>
        <v>6413.5</v>
      </c>
      <c r="I59" s="105">
        <v>0</v>
      </c>
      <c r="J59" s="95">
        <v>980.5</v>
      </c>
      <c r="K59" s="112">
        <v>0.15288064239494817</v>
      </c>
      <c r="L59" s="96">
        <v>271.64999999999998</v>
      </c>
      <c r="M59" s="95">
        <v>5433</v>
      </c>
      <c r="N59" s="80">
        <v>0.84711935760505186</v>
      </c>
    </row>
    <row r="60" spans="1:14" ht="90" x14ac:dyDescent="0.25">
      <c r="A60" s="6"/>
      <c r="B60" s="7"/>
      <c r="C60" s="30">
        <v>20301</v>
      </c>
      <c r="D60" s="31" t="s">
        <v>133</v>
      </c>
      <c r="E60" s="41" t="s">
        <v>18</v>
      </c>
      <c r="F60" s="33">
        <v>25</v>
      </c>
      <c r="G60" s="42">
        <v>39.22</v>
      </c>
      <c r="H60" s="43">
        <f t="shared" ref="H60:H61" si="3">F60*G60</f>
        <v>980.5</v>
      </c>
      <c r="I60" s="104">
        <v>25</v>
      </c>
      <c r="J60" s="89">
        <v>980.5</v>
      </c>
      <c r="K60" s="113">
        <v>1</v>
      </c>
      <c r="L60" s="11">
        <v>0</v>
      </c>
      <c r="M60" s="89">
        <v>0</v>
      </c>
      <c r="N60" s="27" t="s">
        <v>597</v>
      </c>
    </row>
    <row r="61" spans="1:14" ht="90" x14ac:dyDescent="0.25">
      <c r="A61" s="6"/>
      <c r="B61" s="7"/>
      <c r="C61" s="30">
        <v>20302</v>
      </c>
      <c r="D61" s="31" t="s">
        <v>134</v>
      </c>
      <c r="E61" s="41" t="s">
        <v>18</v>
      </c>
      <c r="F61" s="33">
        <v>20</v>
      </c>
      <c r="G61" s="42">
        <v>271.64999999999998</v>
      </c>
      <c r="H61" s="43">
        <f t="shared" si="3"/>
        <v>5433</v>
      </c>
      <c r="I61" s="104">
        <v>0</v>
      </c>
      <c r="J61" s="89">
        <v>0</v>
      </c>
      <c r="K61" s="113" t="s">
        <v>597</v>
      </c>
      <c r="L61" s="11">
        <v>20</v>
      </c>
      <c r="M61" s="89">
        <v>5433</v>
      </c>
      <c r="N61" s="27">
        <v>1</v>
      </c>
    </row>
    <row r="62" spans="1:14" s="76" customFormat="1" x14ac:dyDescent="0.25">
      <c r="A62" s="37"/>
      <c r="B62" s="71"/>
      <c r="C62" s="38">
        <v>3</v>
      </c>
      <c r="D62" s="186" t="s">
        <v>137</v>
      </c>
      <c r="E62" s="187"/>
      <c r="F62" s="187"/>
      <c r="G62" s="187"/>
      <c r="H62" s="68">
        <f>H63+H65+H67</f>
        <v>14764.5818</v>
      </c>
      <c r="I62" s="102">
        <v>0</v>
      </c>
      <c r="J62" s="90">
        <v>13062.8318</v>
      </c>
      <c r="K62" s="111">
        <v>0.8847410632382422</v>
      </c>
      <c r="L62" s="75">
        <v>0</v>
      </c>
      <c r="M62" s="90">
        <v>1701.7499999999998</v>
      </c>
      <c r="N62" s="74">
        <v>0.11525893676175777</v>
      </c>
    </row>
    <row r="63" spans="1:14" s="82" customFormat="1" x14ac:dyDescent="0.25">
      <c r="A63" s="39"/>
      <c r="B63" s="78"/>
      <c r="C63" s="40">
        <v>301</v>
      </c>
      <c r="D63" s="189" t="s">
        <v>138</v>
      </c>
      <c r="E63" s="190"/>
      <c r="F63" s="190"/>
      <c r="G63" s="190"/>
      <c r="H63" s="69">
        <f>H64</f>
        <v>171.51680000000002</v>
      </c>
      <c r="I63" s="103">
        <v>0</v>
      </c>
      <c r="J63" s="91">
        <v>171.51680000000002</v>
      </c>
      <c r="K63" s="112">
        <v>1</v>
      </c>
      <c r="L63" s="81">
        <v>0</v>
      </c>
      <c r="M63" s="91">
        <v>0</v>
      </c>
      <c r="N63" s="80">
        <v>0</v>
      </c>
    </row>
    <row r="64" spans="1:14" ht="30" x14ac:dyDescent="0.25">
      <c r="A64" s="6"/>
      <c r="B64" s="7"/>
      <c r="C64" s="30">
        <v>30101</v>
      </c>
      <c r="D64" s="31" t="s">
        <v>139</v>
      </c>
      <c r="E64" s="34" t="s">
        <v>20</v>
      </c>
      <c r="F64" s="44">
        <v>3.04</v>
      </c>
      <c r="G64" s="42">
        <v>56.42</v>
      </c>
      <c r="H64" s="43">
        <f>F64*G64</f>
        <v>171.51680000000002</v>
      </c>
      <c r="I64" s="104">
        <v>3.04</v>
      </c>
      <c r="J64" s="89">
        <v>171.51680000000002</v>
      </c>
      <c r="K64" s="113">
        <v>1</v>
      </c>
      <c r="L64" s="11">
        <v>0</v>
      </c>
      <c r="M64" s="89">
        <v>0</v>
      </c>
      <c r="N64" s="27" t="s">
        <v>597</v>
      </c>
    </row>
    <row r="65" spans="1:14" s="82" customFormat="1" x14ac:dyDescent="0.25">
      <c r="A65" s="39"/>
      <c r="B65" s="78"/>
      <c r="C65" s="40">
        <v>302</v>
      </c>
      <c r="D65" s="189" t="s">
        <v>140</v>
      </c>
      <c r="E65" s="190"/>
      <c r="F65" s="190"/>
      <c r="G65" s="190"/>
      <c r="H65" s="69">
        <f>H66</f>
        <v>343.065</v>
      </c>
      <c r="I65" s="103">
        <v>0</v>
      </c>
      <c r="J65" s="91">
        <v>343.065</v>
      </c>
      <c r="K65" s="112">
        <v>1</v>
      </c>
      <c r="L65" s="81">
        <v>0</v>
      </c>
      <c r="M65" s="91">
        <v>0</v>
      </c>
      <c r="N65" s="80">
        <v>0</v>
      </c>
    </row>
    <row r="66" spans="1:14" ht="75" x14ac:dyDescent="0.25">
      <c r="A66" s="6"/>
      <c r="B66" s="7"/>
      <c r="C66" s="30">
        <v>30201</v>
      </c>
      <c r="D66" s="31" t="s">
        <v>141</v>
      </c>
      <c r="E66" s="34" t="s">
        <v>20</v>
      </c>
      <c r="F66" s="34">
        <v>1.5</v>
      </c>
      <c r="G66" s="42">
        <v>228.71</v>
      </c>
      <c r="H66" s="43">
        <f t="shared" ref="H66:H68" si="4">F66*G66</f>
        <v>343.065</v>
      </c>
      <c r="I66" s="104">
        <v>1.5</v>
      </c>
      <c r="J66" s="89">
        <v>343.065</v>
      </c>
      <c r="K66" s="113">
        <v>1</v>
      </c>
      <c r="L66" s="11">
        <v>0</v>
      </c>
      <c r="M66" s="89">
        <v>0</v>
      </c>
      <c r="N66" s="27" t="s">
        <v>597</v>
      </c>
    </row>
    <row r="67" spans="1:14" s="82" customFormat="1" x14ac:dyDescent="0.25">
      <c r="A67" s="39"/>
      <c r="B67" s="78"/>
      <c r="C67" s="40">
        <v>303</v>
      </c>
      <c r="D67" s="189" t="s">
        <v>142</v>
      </c>
      <c r="E67" s="190"/>
      <c r="F67" s="190"/>
      <c r="G67" s="190"/>
      <c r="H67" s="69">
        <f>H68</f>
        <v>14250</v>
      </c>
      <c r="I67" s="103">
        <v>0</v>
      </c>
      <c r="J67" s="91">
        <v>12548.25</v>
      </c>
      <c r="K67" s="112">
        <v>0.88057894736842102</v>
      </c>
      <c r="L67" s="81">
        <v>0</v>
      </c>
      <c r="M67" s="91">
        <v>1701.7499999999998</v>
      </c>
      <c r="N67" s="80">
        <v>0.11942105263157893</v>
      </c>
    </row>
    <row r="68" spans="1:14" ht="90" x14ac:dyDescent="0.25">
      <c r="A68" s="6"/>
      <c r="B68" s="7"/>
      <c r="C68" s="30">
        <v>30301</v>
      </c>
      <c r="D68" s="31" t="s">
        <v>143</v>
      </c>
      <c r="E68" s="34" t="s">
        <v>20</v>
      </c>
      <c r="F68" s="34">
        <v>190</v>
      </c>
      <c r="G68" s="42">
        <v>75</v>
      </c>
      <c r="H68" s="43">
        <f t="shared" si="4"/>
        <v>14250</v>
      </c>
      <c r="I68" s="104">
        <v>167.31</v>
      </c>
      <c r="J68" s="89">
        <v>12548.25</v>
      </c>
      <c r="K68" s="113">
        <v>0.88057894736842102</v>
      </c>
      <c r="L68" s="11">
        <v>22.689999999999998</v>
      </c>
      <c r="M68" s="89">
        <v>1701.7499999999998</v>
      </c>
      <c r="N68" s="27">
        <v>0.11942105263157894</v>
      </c>
    </row>
    <row r="69" spans="1:14" s="76" customFormat="1" x14ac:dyDescent="0.25">
      <c r="A69" s="37"/>
      <c r="B69" s="71"/>
      <c r="C69" s="38">
        <v>4</v>
      </c>
      <c r="D69" s="186" t="s">
        <v>144</v>
      </c>
      <c r="E69" s="187"/>
      <c r="F69" s="187"/>
      <c r="G69" s="187"/>
      <c r="H69" s="68">
        <f>H70+H72+H80</f>
        <v>65627.815499999997</v>
      </c>
      <c r="I69" s="102">
        <v>0</v>
      </c>
      <c r="J69" s="90">
        <v>31229.92108</v>
      </c>
      <c r="K69" s="111">
        <v>0.47586409576591804</v>
      </c>
      <c r="L69" s="75">
        <v>0</v>
      </c>
      <c r="M69" s="90">
        <v>34397.894419999997</v>
      </c>
      <c r="N69" s="74">
        <v>0.52413590423408196</v>
      </c>
    </row>
    <row r="70" spans="1:14" s="82" customFormat="1" x14ac:dyDescent="0.25">
      <c r="A70" s="39"/>
      <c r="B70" s="78"/>
      <c r="C70" s="40">
        <v>401</v>
      </c>
      <c r="D70" s="189" t="s">
        <v>145</v>
      </c>
      <c r="E70" s="190"/>
      <c r="F70" s="190"/>
      <c r="G70" s="190"/>
      <c r="H70" s="69">
        <f>H71</f>
        <v>51.658600000000007</v>
      </c>
      <c r="I70" s="103">
        <v>0</v>
      </c>
      <c r="J70" s="91">
        <v>51.658600000000007</v>
      </c>
      <c r="K70" s="112">
        <v>1</v>
      </c>
      <c r="L70" s="81">
        <v>0</v>
      </c>
      <c r="M70" s="91">
        <v>0</v>
      </c>
      <c r="N70" s="80">
        <v>0</v>
      </c>
    </row>
    <row r="71" spans="1:14" ht="60" x14ac:dyDescent="0.25">
      <c r="A71" s="6"/>
      <c r="B71" s="7"/>
      <c r="C71" s="30">
        <v>40101</v>
      </c>
      <c r="D71" s="31" t="s">
        <v>146</v>
      </c>
      <c r="E71" s="34" t="s">
        <v>20</v>
      </c>
      <c r="F71" s="47">
        <v>7.0000000000000007E-2</v>
      </c>
      <c r="G71" s="42">
        <v>737.98</v>
      </c>
      <c r="H71" s="43">
        <f>F71*G71</f>
        <v>51.658600000000007</v>
      </c>
      <c r="I71" s="104">
        <v>7.0000000000000007E-2</v>
      </c>
      <c r="J71" s="89">
        <v>51.658600000000007</v>
      </c>
      <c r="K71" s="113">
        <v>1</v>
      </c>
      <c r="L71" s="11">
        <v>0</v>
      </c>
      <c r="M71" s="89">
        <v>0</v>
      </c>
      <c r="N71" s="27" t="s">
        <v>597</v>
      </c>
    </row>
    <row r="72" spans="1:14" s="82" customFormat="1" x14ac:dyDescent="0.25">
      <c r="A72" s="39"/>
      <c r="B72" s="78"/>
      <c r="C72" s="40">
        <v>402</v>
      </c>
      <c r="D72" s="189" t="s">
        <v>147</v>
      </c>
      <c r="E72" s="190"/>
      <c r="F72" s="190"/>
      <c r="G72" s="190"/>
      <c r="H72" s="69">
        <f>SUM(H73:H79)</f>
        <v>48272.875199999995</v>
      </c>
      <c r="I72" s="103">
        <v>0</v>
      </c>
      <c r="J72" s="91">
        <v>20833.646199999999</v>
      </c>
      <c r="K72" s="112">
        <v>0.43158080213129713</v>
      </c>
      <c r="L72" s="81">
        <v>0</v>
      </c>
      <c r="M72" s="91">
        <v>27439.228999999999</v>
      </c>
      <c r="N72" s="80">
        <v>0.56841919786870287</v>
      </c>
    </row>
    <row r="73" spans="1:14" ht="45" x14ac:dyDescent="0.25">
      <c r="A73" s="6"/>
      <c r="B73" s="7"/>
      <c r="C73" s="30">
        <v>40201</v>
      </c>
      <c r="D73" s="31" t="s">
        <v>28</v>
      </c>
      <c r="E73" s="34" t="s">
        <v>20</v>
      </c>
      <c r="F73" s="34">
        <v>13.91</v>
      </c>
      <c r="G73" s="42">
        <v>850</v>
      </c>
      <c r="H73" s="43">
        <f t="shared" ref="H73:H86" si="5">F73*G73</f>
        <v>11823.5</v>
      </c>
      <c r="I73" s="104">
        <v>12.43</v>
      </c>
      <c r="J73" s="89">
        <v>10565.5</v>
      </c>
      <c r="K73" s="113">
        <v>0.89360172537742633</v>
      </c>
      <c r="L73" s="11">
        <v>1.4800000000000004</v>
      </c>
      <c r="M73" s="89">
        <v>1258.0000000000005</v>
      </c>
      <c r="N73" s="27">
        <v>0.10639827462257372</v>
      </c>
    </row>
    <row r="74" spans="1:14" ht="45" x14ac:dyDescent="0.25">
      <c r="A74" s="6"/>
      <c r="B74" s="7"/>
      <c r="C74" s="30">
        <v>40202</v>
      </c>
      <c r="D74" s="31" t="s">
        <v>29</v>
      </c>
      <c r="E74" s="34" t="s">
        <v>27</v>
      </c>
      <c r="F74" s="35">
        <v>489.4</v>
      </c>
      <c r="G74" s="42">
        <v>14.9</v>
      </c>
      <c r="H74" s="43">
        <f t="shared" si="5"/>
        <v>7292.0599999999995</v>
      </c>
      <c r="I74" s="104">
        <v>317.99</v>
      </c>
      <c r="J74" s="89">
        <v>4738.0510000000004</v>
      </c>
      <c r="K74" s="113">
        <v>0.64975480179812017</v>
      </c>
      <c r="L74" s="104">
        <v>171.40999999999997</v>
      </c>
      <c r="M74" s="89">
        <v>2554.0089999999996</v>
      </c>
      <c r="N74" s="27">
        <v>0.35024519820187983</v>
      </c>
    </row>
    <row r="75" spans="1:14" ht="45" x14ac:dyDescent="0.25">
      <c r="A75" s="6"/>
      <c r="B75" s="7"/>
      <c r="C75" s="30">
        <v>40203</v>
      </c>
      <c r="D75" s="31" t="s">
        <v>31</v>
      </c>
      <c r="E75" s="34" t="s">
        <v>27</v>
      </c>
      <c r="F75" s="34">
        <v>122.73</v>
      </c>
      <c r="G75" s="42">
        <v>15</v>
      </c>
      <c r="H75" s="43">
        <f t="shared" si="5"/>
        <v>1840.95</v>
      </c>
      <c r="I75" s="104">
        <v>113.22999999999999</v>
      </c>
      <c r="J75" s="89">
        <v>1698.4499999999998</v>
      </c>
      <c r="K75" s="113">
        <v>0.92259431271897652</v>
      </c>
      <c r="L75" s="104">
        <v>9.5000000000000142</v>
      </c>
      <c r="M75" s="89">
        <v>142.50000000000023</v>
      </c>
      <c r="N75" s="27">
        <v>7.7405687281023497E-2</v>
      </c>
    </row>
    <row r="76" spans="1:14" ht="45" x14ac:dyDescent="0.25">
      <c r="A76" s="6"/>
      <c r="B76" s="7"/>
      <c r="C76" s="30">
        <v>40204</v>
      </c>
      <c r="D76" s="31" t="s">
        <v>30</v>
      </c>
      <c r="E76" s="34" t="s">
        <v>27</v>
      </c>
      <c r="F76" s="35">
        <v>203.4</v>
      </c>
      <c r="G76" s="42">
        <v>15</v>
      </c>
      <c r="H76" s="43">
        <f t="shared" si="5"/>
        <v>3051</v>
      </c>
      <c r="I76" s="104">
        <v>0</v>
      </c>
      <c r="J76" s="89">
        <v>0</v>
      </c>
      <c r="K76" s="113" t="s">
        <v>597</v>
      </c>
      <c r="L76" s="11">
        <v>203.4</v>
      </c>
      <c r="M76" s="89">
        <v>3051</v>
      </c>
      <c r="N76" s="27">
        <v>1</v>
      </c>
    </row>
    <row r="77" spans="1:14" ht="105" x14ac:dyDescent="0.25">
      <c r="A77" s="6"/>
      <c r="B77" s="7"/>
      <c r="C77" s="30">
        <v>40205</v>
      </c>
      <c r="D77" s="31" t="s">
        <v>148</v>
      </c>
      <c r="E77" s="34" t="s">
        <v>9</v>
      </c>
      <c r="F77" s="34">
        <v>146.66999999999999</v>
      </c>
      <c r="G77" s="42">
        <v>130</v>
      </c>
      <c r="H77" s="43">
        <f t="shared" si="5"/>
        <v>19067.099999999999</v>
      </c>
      <c r="I77" s="104">
        <v>20.710000000000008</v>
      </c>
      <c r="J77" s="89">
        <v>2692.3000000000011</v>
      </c>
      <c r="K77" s="113">
        <v>0.14120133633326523</v>
      </c>
      <c r="L77" s="183">
        <v>125.95999999999998</v>
      </c>
      <c r="M77" s="89">
        <v>16374.799999999997</v>
      </c>
      <c r="N77" s="113">
        <v>0.85879866366673474</v>
      </c>
    </row>
    <row r="78" spans="1:14" ht="60" x14ac:dyDescent="0.25">
      <c r="A78" s="6"/>
      <c r="B78" s="7"/>
      <c r="C78" s="30">
        <v>40206</v>
      </c>
      <c r="D78" s="31" t="s">
        <v>149</v>
      </c>
      <c r="E78" s="34" t="s">
        <v>27</v>
      </c>
      <c r="F78" s="34">
        <v>2.02</v>
      </c>
      <c r="G78" s="42">
        <v>179.26</v>
      </c>
      <c r="H78" s="43">
        <f t="shared" si="5"/>
        <v>362.10519999999997</v>
      </c>
      <c r="I78" s="104">
        <v>2.02</v>
      </c>
      <c r="J78" s="89">
        <v>362.10519999999997</v>
      </c>
      <c r="K78" s="113">
        <v>1</v>
      </c>
      <c r="L78" s="11">
        <v>0</v>
      </c>
      <c r="M78" s="89">
        <v>0</v>
      </c>
      <c r="N78" s="27" t="s">
        <v>597</v>
      </c>
    </row>
    <row r="79" spans="1:14" ht="75" x14ac:dyDescent="0.25">
      <c r="A79" s="6"/>
      <c r="B79" s="7"/>
      <c r="C79" s="41" t="s">
        <v>150</v>
      </c>
      <c r="D79" s="32" t="s">
        <v>151</v>
      </c>
      <c r="E79" s="41" t="s">
        <v>14</v>
      </c>
      <c r="F79" s="33">
        <v>224</v>
      </c>
      <c r="G79" s="42">
        <v>21.59</v>
      </c>
      <c r="H79" s="43">
        <f t="shared" si="5"/>
        <v>4836.16</v>
      </c>
      <c r="I79" s="104">
        <v>36</v>
      </c>
      <c r="J79" s="89">
        <v>777.24</v>
      </c>
      <c r="K79" s="113">
        <v>0.16071428571428573</v>
      </c>
      <c r="L79" s="183">
        <v>188</v>
      </c>
      <c r="M79" s="89">
        <v>4058.92</v>
      </c>
      <c r="N79" s="113">
        <v>0.8392857142857143</v>
      </c>
    </row>
    <row r="80" spans="1:14" s="82" customFormat="1" x14ac:dyDescent="0.25">
      <c r="A80" s="39"/>
      <c r="B80" s="78"/>
      <c r="C80" s="48">
        <v>403</v>
      </c>
      <c r="D80" s="189" t="s">
        <v>152</v>
      </c>
      <c r="E80" s="190"/>
      <c r="F80" s="190"/>
      <c r="G80" s="190"/>
      <c r="H80" s="69">
        <f>SUM(H81:H86)</f>
        <v>17303.2817</v>
      </c>
      <c r="I80" s="103">
        <v>0</v>
      </c>
      <c r="J80" s="91">
        <v>10344.61628</v>
      </c>
      <c r="K80" s="112">
        <v>0.59784129157418742</v>
      </c>
      <c r="L80" s="81">
        <v>0</v>
      </c>
      <c r="M80" s="91">
        <v>6958.6654200000003</v>
      </c>
      <c r="N80" s="80">
        <v>0.40215870842581269</v>
      </c>
    </row>
    <row r="81" spans="1:14" ht="30" x14ac:dyDescent="0.25">
      <c r="A81" s="6"/>
      <c r="B81" s="7"/>
      <c r="C81" s="30">
        <v>40301</v>
      </c>
      <c r="D81" s="31" t="s">
        <v>153</v>
      </c>
      <c r="E81" s="41" t="s">
        <v>20</v>
      </c>
      <c r="F81" s="46">
        <v>2.36</v>
      </c>
      <c r="G81" s="42">
        <v>2928.44</v>
      </c>
      <c r="H81" s="43">
        <f t="shared" si="5"/>
        <v>6911.1183999999994</v>
      </c>
      <c r="I81" s="104">
        <v>2.3600000000000003</v>
      </c>
      <c r="J81" s="89">
        <v>6911.1184000000012</v>
      </c>
      <c r="K81" s="113">
        <v>1.0000000000000002</v>
      </c>
      <c r="L81" s="11">
        <v>0</v>
      </c>
      <c r="M81" s="89">
        <v>0</v>
      </c>
      <c r="N81" s="27" t="s">
        <v>597</v>
      </c>
    </row>
    <row r="82" spans="1:14" ht="60" x14ac:dyDescent="0.25">
      <c r="A82" s="6"/>
      <c r="B82" s="7"/>
      <c r="C82" s="30">
        <v>40302</v>
      </c>
      <c r="D82" s="31" t="s">
        <v>24</v>
      </c>
      <c r="E82" s="41" t="s">
        <v>9</v>
      </c>
      <c r="F82" s="46">
        <v>9.56</v>
      </c>
      <c r="G82" s="42">
        <v>26.05</v>
      </c>
      <c r="H82" s="43">
        <f t="shared" si="5"/>
        <v>249.03800000000001</v>
      </c>
      <c r="I82" s="104">
        <v>9.5579999999999998</v>
      </c>
      <c r="J82" s="89">
        <v>248.98590000000002</v>
      </c>
      <c r="K82" s="113">
        <v>0.99979079497907941</v>
      </c>
      <c r="L82" s="11">
        <v>2.0000000000006679E-3</v>
      </c>
      <c r="M82" s="89">
        <v>5.2100000000017403E-2</v>
      </c>
      <c r="N82" s="27">
        <v>2.0920502092057196E-4</v>
      </c>
    </row>
    <row r="83" spans="1:14" ht="45" x14ac:dyDescent="0.25">
      <c r="A83" s="6"/>
      <c r="B83" s="7"/>
      <c r="C83" s="30">
        <v>40303</v>
      </c>
      <c r="D83" s="31" t="s">
        <v>25</v>
      </c>
      <c r="E83" s="41" t="s">
        <v>9</v>
      </c>
      <c r="F83" s="46">
        <v>9.56</v>
      </c>
      <c r="G83" s="42">
        <v>86.39</v>
      </c>
      <c r="H83" s="43">
        <f t="shared" si="5"/>
        <v>825.88840000000005</v>
      </c>
      <c r="I83" s="104">
        <v>9.5579999999999998</v>
      </c>
      <c r="J83" s="89">
        <v>825.71561999999994</v>
      </c>
      <c r="K83" s="113">
        <v>0.99979079497907941</v>
      </c>
      <c r="L83" s="11">
        <v>2.0000000000006679E-3</v>
      </c>
      <c r="M83" s="89">
        <v>0.17278000000005769</v>
      </c>
      <c r="N83" s="27">
        <v>2.0920502092057196E-4</v>
      </c>
    </row>
    <row r="84" spans="1:14" x14ac:dyDescent="0.25">
      <c r="A84" s="6"/>
      <c r="B84" s="7"/>
      <c r="C84" s="30">
        <v>40304</v>
      </c>
      <c r="D84" s="31" t="s">
        <v>26</v>
      </c>
      <c r="E84" s="41" t="s">
        <v>27</v>
      </c>
      <c r="F84" s="46">
        <v>2.39</v>
      </c>
      <c r="G84" s="42">
        <v>5.17</v>
      </c>
      <c r="H84" s="43">
        <f t="shared" si="5"/>
        <v>12.356300000000001</v>
      </c>
      <c r="I84" s="104">
        <v>2.3879999999999999</v>
      </c>
      <c r="J84" s="89">
        <v>12.34596</v>
      </c>
      <c r="K84" s="113">
        <v>0.99916317991631787</v>
      </c>
      <c r="L84" s="11">
        <v>2.0000000000002238E-3</v>
      </c>
      <c r="M84" s="89">
        <v>1.0340000000001157E-2</v>
      </c>
      <c r="N84" s="27">
        <v>8.3682008368210199E-4</v>
      </c>
    </row>
    <row r="85" spans="1:14" ht="45" x14ac:dyDescent="0.25">
      <c r="A85" s="6"/>
      <c r="B85" s="7"/>
      <c r="C85" s="30">
        <v>40305</v>
      </c>
      <c r="D85" s="31" t="s">
        <v>154</v>
      </c>
      <c r="E85" s="41" t="s">
        <v>20</v>
      </c>
      <c r="F85" s="46">
        <v>0.77</v>
      </c>
      <c r="G85" s="42">
        <v>8380.18</v>
      </c>
      <c r="H85" s="43">
        <f t="shared" si="5"/>
        <v>6452.7386000000006</v>
      </c>
      <c r="I85" s="104">
        <v>0.28000000000000003</v>
      </c>
      <c r="J85" s="89">
        <v>2346.4504000000002</v>
      </c>
      <c r="K85" s="113">
        <v>0.36363636363636365</v>
      </c>
      <c r="L85" s="11">
        <v>0.49</v>
      </c>
      <c r="M85" s="89">
        <v>4106.2882</v>
      </c>
      <c r="N85" s="27">
        <v>0.63636363636363635</v>
      </c>
    </row>
    <row r="86" spans="1:14" ht="45" x14ac:dyDescent="0.25">
      <c r="A86" s="6"/>
      <c r="B86" s="7"/>
      <c r="C86" s="30">
        <v>40306</v>
      </c>
      <c r="D86" s="31" t="s">
        <v>155</v>
      </c>
      <c r="E86" s="41" t="s">
        <v>9</v>
      </c>
      <c r="F86" s="33">
        <v>31.8</v>
      </c>
      <c r="G86" s="42">
        <v>89.69</v>
      </c>
      <c r="H86" s="43">
        <f t="shared" si="5"/>
        <v>2852.1419999999998</v>
      </c>
      <c r="I86" s="104">
        <v>0</v>
      </c>
      <c r="J86" s="89">
        <v>0</v>
      </c>
      <c r="K86" s="113" t="s">
        <v>597</v>
      </c>
      <c r="L86" s="11">
        <v>31.8</v>
      </c>
      <c r="M86" s="89">
        <v>2852.1419999999998</v>
      </c>
      <c r="N86" s="27">
        <v>1</v>
      </c>
    </row>
    <row r="87" spans="1:14" s="76" customFormat="1" x14ac:dyDescent="0.25">
      <c r="A87" s="37"/>
      <c r="B87" s="71"/>
      <c r="C87" s="38">
        <v>5</v>
      </c>
      <c r="D87" s="186" t="s">
        <v>156</v>
      </c>
      <c r="E87" s="187"/>
      <c r="F87" s="187"/>
      <c r="G87" s="187"/>
      <c r="H87" s="68">
        <f>H88+H90+H93+H96</f>
        <v>15664.678100000001</v>
      </c>
      <c r="I87" s="102">
        <v>0</v>
      </c>
      <c r="J87" s="90">
        <v>15157.741770000001</v>
      </c>
      <c r="K87" s="111">
        <v>0.96763825424539041</v>
      </c>
      <c r="L87" s="75">
        <v>0</v>
      </c>
      <c r="M87" s="90">
        <v>506.93633000000023</v>
      </c>
      <c r="N87" s="74">
        <v>3.2361745754609553E-2</v>
      </c>
    </row>
    <row r="88" spans="1:14" s="82" customFormat="1" x14ac:dyDescent="0.25">
      <c r="A88" s="39"/>
      <c r="B88" s="78"/>
      <c r="C88" s="40">
        <v>501</v>
      </c>
      <c r="D88" s="189" t="s">
        <v>157</v>
      </c>
      <c r="E88" s="190"/>
      <c r="F88" s="190"/>
      <c r="G88" s="190"/>
      <c r="H88" s="69">
        <f>H89</f>
        <v>950.86400000000003</v>
      </c>
      <c r="I88" s="103">
        <v>0</v>
      </c>
      <c r="J88" s="91">
        <v>118.99199999999999</v>
      </c>
      <c r="K88" s="112">
        <v>0.12514092446448702</v>
      </c>
      <c r="L88" s="81">
        <v>0</v>
      </c>
      <c r="M88" s="91">
        <v>831.87200000000018</v>
      </c>
      <c r="N88" s="80">
        <v>0.87485907553551312</v>
      </c>
    </row>
    <row r="89" spans="1:14" ht="45" x14ac:dyDescent="0.25">
      <c r="A89" s="6"/>
      <c r="B89" s="7"/>
      <c r="C89" s="30">
        <v>50101</v>
      </c>
      <c r="D89" s="31" t="s">
        <v>158</v>
      </c>
      <c r="E89" s="34" t="s">
        <v>18</v>
      </c>
      <c r="F89" s="35">
        <v>88.7</v>
      </c>
      <c r="G89" s="42">
        <v>10.72</v>
      </c>
      <c r="H89" s="43">
        <f>F89*G89</f>
        <v>950.86400000000003</v>
      </c>
      <c r="I89" s="104">
        <v>11.099999999999998</v>
      </c>
      <c r="J89" s="89">
        <v>118.99199999999999</v>
      </c>
      <c r="K89" s="113">
        <v>0.12514092446448702</v>
      </c>
      <c r="L89" s="11">
        <v>77.600000000000009</v>
      </c>
      <c r="M89" s="89">
        <v>831.87200000000018</v>
      </c>
      <c r="N89" s="27">
        <v>0.87485907553551301</v>
      </c>
    </row>
    <row r="90" spans="1:14" s="82" customFormat="1" x14ac:dyDescent="0.25">
      <c r="A90" s="39"/>
      <c r="B90" s="78"/>
      <c r="C90" s="40">
        <v>502</v>
      </c>
      <c r="D90" s="189" t="s">
        <v>159</v>
      </c>
      <c r="E90" s="190"/>
      <c r="F90" s="190"/>
      <c r="G90" s="190"/>
      <c r="H90" s="69">
        <f>H91+H92</f>
        <v>3539.0219999999999</v>
      </c>
      <c r="I90" s="103">
        <v>0</v>
      </c>
      <c r="J90" s="91">
        <v>5458.9731000000002</v>
      </c>
      <c r="K90" s="112">
        <v>1.5425089473871596</v>
      </c>
      <c r="L90" s="81">
        <v>0</v>
      </c>
      <c r="M90" s="91">
        <v>-1919.9511</v>
      </c>
      <c r="N90" s="80">
        <v>-0.54250894738715949</v>
      </c>
    </row>
    <row r="91" spans="1:14" ht="90" x14ac:dyDescent="0.25">
      <c r="A91" s="6"/>
      <c r="B91" s="7"/>
      <c r="C91" s="30">
        <v>50201</v>
      </c>
      <c r="D91" s="31" t="s">
        <v>160</v>
      </c>
      <c r="E91" s="34" t="s">
        <v>9</v>
      </c>
      <c r="F91" s="34">
        <v>20.95</v>
      </c>
      <c r="G91" s="42">
        <v>139.43</v>
      </c>
      <c r="H91" s="43">
        <f t="shared" ref="H91:H97" si="6">F91*G91</f>
        <v>2921.0585000000001</v>
      </c>
      <c r="I91" s="104">
        <v>34.72</v>
      </c>
      <c r="J91" s="89">
        <v>4841.0096000000003</v>
      </c>
      <c r="K91" s="113">
        <v>1.6572792362768496</v>
      </c>
      <c r="L91" s="11">
        <v>-13.77</v>
      </c>
      <c r="M91" s="89">
        <v>-1919.9511</v>
      </c>
      <c r="N91" s="27">
        <v>-0.6572792362768497</v>
      </c>
    </row>
    <row r="92" spans="1:14" ht="90" x14ac:dyDescent="0.25">
      <c r="A92" s="6"/>
      <c r="B92" s="7"/>
      <c r="C92" s="30">
        <v>50202</v>
      </c>
      <c r="D92" s="31" t="s">
        <v>161</v>
      </c>
      <c r="E92" s="34" t="s">
        <v>9</v>
      </c>
      <c r="F92" s="34">
        <v>3.85</v>
      </c>
      <c r="G92" s="42">
        <v>160.51</v>
      </c>
      <c r="H92" s="43">
        <f t="shared" si="6"/>
        <v>617.96349999999995</v>
      </c>
      <c r="I92" s="104">
        <v>3.85</v>
      </c>
      <c r="J92" s="89">
        <v>617.96349999999995</v>
      </c>
      <c r="K92" s="113">
        <v>1</v>
      </c>
      <c r="L92" s="11">
        <v>0</v>
      </c>
      <c r="M92" s="89">
        <v>0</v>
      </c>
      <c r="N92" s="27" t="s">
        <v>597</v>
      </c>
    </row>
    <row r="93" spans="1:14" s="82" customFormat="1" x14ac:dyDescent="0.25">
      <c r="A93" s="39"/>
      <c r="B93" s="78"/>
      <c r="C93" s="40">
        <v>503</v>
      </c>
      <c r="D93" s="189" t="s">
        <v>162</v>
      </c>
      <c r="E93" s="190"/>
      <c r="F93" s="190"/>
      <c r="G93" s="190"/>
      <c r="H93" s="69">
        <f>H94+H95</f>
        <v>9932.8191000000006</v>
      </c>
      <c r="I93" s="103">
        <v>0</v>
      </c>
      <c r="J93" s="91">
        <v>9579.7766700000011</v>
      </c>
      <c r="K93" s="112">
        <v>0.96445697576431255</v>
      </c>
      <c r="L93" s="81">
        <v>0</v>
      </c>
      <c r="M93" s="91">
        <v>353.04243000000025</v>
      </c>
      <c r="N93" s="80">
        <v>3.5543024235687552E-2</v>
      </c>
    </row>
    <row r="94" spans="1:14" ht="90" x14ac:dyDescent="0.25">
      <c r="A94" s="6"/>
      <c r="B94" s="7"/>
      <c r="C94" s="30">
        <v>50301</v>
      </c>
      <c r="D94" s="31" t="s">
        <v>163</v>
      </c>
      <c r="E94" s="47" t="s">
        <v>9</v>
      </c>
      <c r="F94" s="47">
        <v>74.930000000000007</v>
      </c>
      <c r="G94" s="42">
        <v>89.31</v>
      </c>
      <c r="H94" s="43">
        <f t="shared" si="6"/>
        <v>6691.9983000000011</v>
      </c>
      <c r="I94" s="104">
        <v>70.977000000000004</v>
      </c>
      <c r="J94" s="89">
        <v>6338.9558700000007</v>
      </c>
      <c r="K94" s="113">
        <v>0.94724409448818891</v>
      </c>
      <c r="L94" s="11">
        <v>3.953000000000003</v>
      </c>
      <c r="M94" s="89">
        <v>353.04243000000025</v>
      </c>
      <c r="N94" s="27">
        <v>5.2755905511811058E-2</v>
      </c>
    </row>
    <row r="95" spans="1:14" ht="90" x14ac:dyDescent="0.25">
      <c r="A95" s="6"/>
      <c r="B95" s="7"/>
      <c r="C95" s="30">
        <v>50302</v>
      </c>
      <c r="D95" s="31" t="s">
        <v>164</v>
      </c>
      <c r="E95" s="34" t="s">
        <v>9</v>
      </c>
      <c r="F95" s="34">
        <v>30.24</v>
      </c>
      <c r="G95" s="42">
        <v>107.17</v>
      </c>
      <c r="H95" s="43">
        <f t="shared" si="6"/>
        <v>3240.8208</v>
      </c>
      <c r="I95" s="104">
        <v>30.24</v>
      </c>
      <c r="J95" s="89">
        <v>3240.8208</v>
      </c>
      <c r="K95" s="113">
        <v>1</v>
      </c>
      <c r="L95" s="11">
        <v>0</v>
      </c>
      <c r="M95" s="89">
        <v>0</v>
      </c>
      <c r="N95" s="27" t="s">
        <v>597</v>
      </c>
    </row>
    <row r="96" spans="1:14" s="82" customFormat="1" x14ac:dyDescent="0.25">
      <c r="A96" s="39"/>
      <c r="B96" s="78"/>
      <c r="C96" s="40">
        <v>504</v>
      </c>
      <c r="D96" s="189" t="s">
        <v>165</v>
      </c>
      <c r="E96" s="190"/>
      <c r="F96" s="190"/>
      <c r="G96" s="190"/>
      <c r="H96" s="69">
        <f>H97</f>
        <v>1241.973</v>
      </c>
      <c r="I96" s="103">
        <v>0</v>
      </c>
      <c r="J96" s="91">
        <v>0</v>
      </c>
      <c r="K96" s="112">
        <v>0</v>
      </c>
      <c r="L96" s="81">
        <v>0</v>
      </c>
      <c r="M96" s="91">
        <v>1241.973</v>
      </c>
      <c r="N96" s="80">
        <v>1</v>
      </c>
    </row>
    <row r="97" spans="1:14" ht="90" x14ac:dyDescent="0.25">
      <c r="A97" s="6"/>
      <c r="B97" s="7"/>
      <c r="C97" s="30">
        <v>50401</v>
      </c>
      <c r="D97" s="31" t="s">
        <v>166</v>
      </c>
      <c r="E97" s="34" t="s">
        <v>9</v>
      </c>
      <c r="F97" s="34">
        <v>25.65</v>
      </c>
      <c r="G97" s="42">
        <v>48.42</v>
      </c>
      <c r="H97" s="43">
        <f t="shared" si="6"/>
        <v>1241.973</v>
      </c>
      <c r="I97" s="104">
        <v>0</v>
      </c>
      <c r="J97" s="89">
        <v>0</v>
      </c>
      <c r="K97" s="113" t="s">
        <v>597</v>
      </c>
      <c r="L97" s="11">
        <v>25.65</v>
      </c>
      <c r="M97" s="89">
        <v>1241.973</v>
      </c>
      <c r="N97" s="27">
        <v>1</v>
      </c>
    </row>
    <row r="98" spans="1:14" s="76" customFormat="1" x14ac:dyDescent="0.25">
      <c r="A98" s="37"/>
      <c r="B98" s="71"/>
      <c r="C98" s="38">
        <v>6</v>
      </c>
      <c r="D98" s="186" t="s">
        <v>167</v>
      </c>
      <c r="E98" s="187"/>
      <c r="F98" s="187"/>
      <c r="G98" s="187"/>
      <c r="H98" s="68">
        <f>H99+H102+H105</f>
        <v>24525.72</v>
      </c>
      <c r="I98" s="102">
        <v>0</v>
      </c>
      <c r="J98" s="90">
        <v>12007.76</v>
      </c>
      <c r="K98" s="111">
        <v>0.4895986743712315</v>
      </c>
      <c r="L98" s="75">
        <v>0</v>
      </c>
      <c r="M98" s="90">
        <v>12517.96</v>
      </c>
      <c r="N98" s="74">
        <v>0.51040132562876839</v>
      </c>
    </row>
    <row r="99" spans="1:14" s="82" customFormat="1" x14ac:dyDescent="0.25">
      <c r="A99" s="39"/>
      <c r="B99" s="78"/>
      <c r="C99" s="40">
        <v>601</v>
      </c>
      <c r="D99" s="189" t="s">
        <v>168</v>
      </c>
      <c r="E99" s="190"/>
      <c r="F99" s="190"/>
      <c r="G99" s="190"/>
      <c r="H99" s="69">
        <f>H100+H101</f>
        <v>6425.7199999999993</v>
      </c>
      <c r="I99" s="103">
        <v>0</v>
      </c>
      <c r="J99" s="91">
        <v>5507.76</v>
      </c>
      <c r="K99" s="112">
        <v>0.85714285714285732</v>
      </c>
      <c r="L99" s="81">
        <v>0</v>
      </c>
      <c r="M99" s="91">
        <v>917.96</v>
      </c>
      <c r="N99" s="80">
        <v>0.14285714285714288</v>
      </c>
    </row>
    <row r="100" spans="1:14" ht="60" x14ac:dyDescent="0.25">
      <c r="A100" s="6"/>
      <c r="B100" s="7"/>
      <c r="C100" s="30">
        <v>60101</v>
      </c>
      <c r="D100" s="31" t="s">
        <v>32</v>
      </c>
      <c r="E100" s="41" t="s">
        <v>14</v>
      </c>
      <c r="F100" s="33">
        <v>13</v>
      </c>
      <c r="G100" s="42">
        <v>458.98</v>
      </c>
      <c r="H100" s="43">
        <f>F100*G100</f>
        <v>5966.74</v>
      </c>
      <c r="I100" s="104">
        <v>12</v>
      </c>
      <c r="J100" s="89">
        <v>5507.76</v>
      </c>
      <c r="K100" s="113">
        <v>0.92307692307692313</v>
      </c>
      <c r="L100" s="11">
        <v>1</v>
      </c>
      <c r="M100" s="89">
        <v>458.98</v>
      </c>
      <c r="N100" s="27">
        <v>7.6923076923076927E-2</v>
      </c>
    </row>
    <row r="101" spans="1:14" ht="60" x14ac:dyDescent="0.25">
      <c r="A101" s="6"/>
      <c r="B101" s="7"/>
      <c r="C101" s="30">
        <v>60102</v>
      </c>
      <c r="D101" s="31" t="s">
        <v>169</v>
      </c>
      <c r="E101" s="41" t="s">
        <v>14</v>
      </c>
      <c r="F101" s="33">
        <v>1</v>
      </c>
      <c r="G101" s="42">
        <v>458.98</v>
      </c>
      <c r="H101" s="43">
        <f t="shared" ref="H101:H106" si="7">F101*G101</f>
        <v>458.98</v>
      </c>
      <c r="I101" s="104">
        <v>0</v>
      </c>
      <c r="J101" s="89">
        <v>0</v>
      </c>
      <c r="K101" s="113" t="s">
        <v>597</v>
      </c>
      <c r="L101" s="11">
        <v>1</v>
      </c>
      <c r="M101" s="89">
        <v>458.98</v>
      </c>
      <c r="N101" s="27">
        <v>1</v>
      </c>
    </row>
    <row r="102" spans="1:14" s="82" customFormat="1" x14ac:dyDescent="0.25">
      <c r="A102" s="39"/>
      <c r="B102" s="78"/>
      <c r="C102" s="40">
        <v>602</v>
      </c>
      <c r="D102" s="189" t="s">
        <v>170</v>
      </c>
      <c r="E102" s="190"/>
      <c r="F102" s="190"/>
      <c r="G102" s="190"/>
      <c r="H102" s="69">
        <f>H103+H104</f>
        <v>16800</v>
      </c>
      <c r="I102" s="103">
        <v>0</v>
      </c>
      <c r="J102" s="91">
        <v>6500</v>
      </c>
      <c r="K102" s="112">
        <v>0.38690476190476192</v>
      </c>
      <c r="L102" s="81">
        <v>0</v>
      </c>
      <c r="M102" s="91">
        <v>10300</v>
      </c>
      <c r="N102" s="80">
        <v>0.61309523809523814</v>
      </c>
    </row>
    <row r="103" spans="1:14" ht="105" x14ac:dyDescent="0.25">
      <c r="A103" s="6"/>
      <c r="B103" s="7"/>
      <c r="C103" s="30">
        <v>60201</v>
      </c>
      <c r="D103" s="31" t="s">
        <v>171</v>
      </c>
      <c r="E103" s="41" t="s">
        <v>14</v>
      </c>
      <c r="F103" s="33">
        <v>12</v>
      </c>
      <c r="G103" s="42">
        <v>1300</v>
      </c>
      <c r="H103" s="43">
        <f t="shared" si="7"/>
        <v>15600</v>
      </c>
      <c r="I103" s="104">
        <v>5</v>
      </c>
      <c r="J103" s="89">
        <v>6500</v>
      </c>
      <c r="K103" s="113">
        <v>0.41666666666666669</v>
      </c>
      <c r="L103" s="11">
        <v>7</v>
      </c>
      <c r="M103" s="89">
        <v>9100</v>
      </c>
      <c r="N103" s="27">
        <v>0.58333333333333337</v>
      </c>
    </row>
    <row r="104" spans="1:14" ht="105" x14ac:dyDescent="0.25">
      <c r="A104" s="6"/>
      <c r="B104" s="7"/>
      <c r="C104" s="30">
        <v>60202</v>
      </c>
      <c r="D104" s="31" t="s">
        <v>172</v>
      </c>
      <c r="E104" s="41" t="s">
        <v>14</v>
      </c>
      <c r="F104" s="33">
        <v>1</v>
      </c>
      <c r="G104" s="42">
        <v>1200</v>
      </c>
      <c r="H104" s="43">
        <f t="shared" si="7"/>
        <v>1200</v>
      </c>
      <c r="I104" s="104">
        <v>0</v>
      </c>
      <c r="J104" s="89">
        <v>0</v>
      </c>
      <c r="K104" s="113" t="s">
        <v>597</v>
      </c>
      <c r="L104" s="11">
        <v>1</v>
      </c>
      <c r="M104" s="89">
        <v>1200</v>
      </c>
      <c r="N104" s="27">
        <v>1</v>
      </c>
    </row>
    <row r="105" spans="1:14" s="82" customFormat="1" x14ac:dyDescent="0.25">
      <c r="A105" s="39"/>
      <c r="B105" s="78"/>
      <c r="C105" s="40">
        <v>603</v>
      </c>
      <c r="D105" s="189" t="s">
        <v>173</v>
      </c>
      <c r="E105" s="190"/>
      <c r="F105" s="190"/>
      <c r="G105" s="190"/>
      <c r="H105" s="69">
        <f>H106</f>
        <v>1300</v>
      </c>
      <c r="I105" s="103">
        <v>0</v>
      </c>
      <c r="J105" s="91">
        <v>0</v>
      </c>
      <c r="K105" s="112">
        <v>0</v>
      </c>
      <c r="L105" s="81">
        <v>0</v>
      </c>
      <c r="M105" s="91">
        <v>1300</v>
      </c>
      <c r="N105" s="80">
        <v>1</v>
      </c>
    </row>
    <row r="106" spans="1:14" ht="105" x14ac:dyDescent="0.25">
      <c r="A106" s="6"/>
      <c r="B106" s="7"/>
      <c r="C106" s="30">
        <v>60301</v>
      </c>
      <c r="D106" s="31" t="s">
        <v>174</v>
      </c>
      <c r="E106" s="41" t="s">
        <v>14</v>
      </c>
      <c r="F106" s="33">
        <v>1</v>
      </c>
      <c r="G106" s="42">
        <v>1300</v>
      </c>
      <c r="H106" s="43">
        <f t="shared" si="7"/>
        <v>1300</v>
      </c>
      <c r="I106" s="104">
        <v>0</v>
      </c>
      <c r="J106" s="89">
        <v>0</v>
      </c>
      <c r="K106" s="113" t="s">
        <v>597</v>
      </c>
      <c r="L106" s="11">
        <v>1</v>
      </c>
      <c r="M106" s="89">
        <v>1300</v>
      </c>
      <c r="N106" s="27">
        <v>1</v>
      </c>
    </row>
    <row r="107" spans="1:14" s="76" customFormat="1" ht="21" customHeight="1" x14ac:dyDescent="0.25">
      <c r="A107" s="37"/>
      <c r="B107" s="71"/>
      <c r="C107" s="38">
        <v>7</v>
      </c>
      <c r="D107" s="186" t="s">
        <v>175</v>
      </c>
      <c r="E107" s="187"/>
      <c r="F107" s="187"/>
      <c r="G107" s="187"/>
      <c r="H107" s="68">
        <f>H108+H110+H113</f>
        <v>50148.155399999996</v>
      </c>
      <c r="I107" s="102">
        <v>0</v>
      </c>
      <c r="J107" s="90">
        <v>0</v>
      </c>
      <c r="K107" s="111">
        <v>0</v>
      </c>
      <c r="L107" s="75">
        <v>0</v>
      </c>
      <c r="M107" s="90">
        <v>50148.155399999996</v>
      </c>
      <c r="N107" s="74">
        <v>1</v>
      </c>
    </row>
    <row r="108" spans="1:14" s="82" customFormat="1" x14ac:dyDescent="0.25">
      <c r="A108" s="39"/>
      <c r="B108" s="78"/>
      <c r="C108" s="40">
        <v>701</v>
      </c>
      <c r="D108" s="189" t="s">
        <v>176</v>
      </c>
      <c r="E108" s="190"/>
      <c r="F108" s="190"/>
      <c r="G108" s="190"/>
      <c r="H108" s="69">
        <f>H109</f>
        <v>2103.7554</v>
      </c>
      <c r="I108" s="103">
        <v>0</v>
      </c>
      <c r="J108" s="91">
        <v>0</v>
      </c>
      <c r="K108" s="112">
        <v>0</v>
      </c>
      <c r="L108" s="81">
        <v>0</v>
      </c>
      <c r="M108" s="91">
        <v>2103.7554</v>
      </c>
      <c r="N108" s="80">
        <v>1</v>
      </c>
    </row>
    <row r="109" spans="1:14" ht="75" x14ac:dyDescent="0.25">
      <c r="A109" s="6"/>
      <c r="B109" s="7"/>
      <c r="C109" s="30">
        <v>70101</v>
      </c>
      <c r="D109" s="31" t="s">
        <v>177</v>
      </c>
      <c r="E109" s="34" t="s">
        <v>9</v>
      </c>
      <c r="F109" s="34">
        <v>1.94</v>
      </c>
      <c r="G109" s="42">
        <v>1084.4100000000001</v>
      </c>
      <c r="H109" s="43">
        <f>F109*G109</f>
        <v>2103.7554</v>
      </c>
      <c r="I109" s="104">
        <v>0</v>
      </c>
      <c r="J109" s="89">
        <v>0</v>
      </c>
      <c r="K109" s="113" t="s">
        <v>597</v>
      </c>
      <c r="L109" s="11">
        <v>1.94</v>
      </c>
      <c r="M109" s="89">
        <v>2103.7554</v>
      </c>
      <c r="N109" s="27">
        <v>1</v>
      </c>
    </row>
    <row r="110" spans="1:14" s="82" customFormat="1" x14ac:dyDescent="0.25">
      <c r="A110" s="39"/>
      <c r="B110" s="78"/>
      <c r="C110" s="40">
        <v>702</v>
      </c>
      <c r="D110" s="189" t="s">
        <v>178</v>
      </c>
      <c r="E110" s="190"/>
      <c r="F110" s="190"/>
      <c r="G110" s="190"/>
      <c r="H110" s="69">
        <f>H111+H112</f>
        <v>25264.399999999998</v>
      </c>
      <c r="I110" s="103">
        <v>0</v>
      </c>
      <c r="J110" s="91">
        <v>0</v>
      </c>
      <c r="K110" s="112">
        <v>0</v>
      </c>
      <c r="L110" s="81">
        <v>0</v>
      </c>
      <c r="M110" s="91">
        <v>25264.399999999998</v>
      </c>
      <c r="N110" s="80">
        <v>1</v>
      </c>
    </row>
    <row r="111" spans="1:14" ht="105" x14ac:dyDescent="0.25">
      <c r="A111" s="6"/>
      <c r="B111" s="7"/>
      <c r="C111" s="30">
        <v>70201</v>
      </c>
      <c r="D111" s="31" t="s">
        <v>179</v>
      </c>
      <c r="E111" s="34" t="s">
        <v>9</v>
      </c>
      <c r="F111" s="34">
        <v>25.18</v>
      </c>
      <c r="G111" s="42">
        <v>530</v>
      </c>
      <c r="H111" s="43">
        <f t="shared" ref="H111:H118" si="8">F111*G111</f>
        <v>13345.4</v>
      </c>
      <c r="I111" s="104">
        <v>0</v>
      </c>
      <c r="J111" s="89">
        <v>0</v>
      </c>
      <c r="K111" s="113" t="s">
        <v>597</v>
      </c>
      <c r="L111" s="11">
        <v>25.18</v>
      </c>
      <c r="M111" s="89">
        <v>13345.4</v>
      </c>
      <c r="N111" s="27">
        <v>1</v>
      </c>
    </row>
    <row r="112" spans="1:14" ht="75" x14ac:dyDescent="0.25">
      <c r="A112" s="6"/>
      <c r="B112" s="7"/>
      <c r="C112" s="30">
        <v>70202</v>
      </c>
      <c r="D112" s="31" t="s">
        <v>180</v>
      </c>
      <c r="E112" s="34" t="s">
        <v>9</v>
      </c>
      <c r="F112" s="34">
        <v>8.6999999999999993</v>
      </c>
      <c r="G112" s="42">
        <v>1370</v>
      </c>
      <c r="H112" s="43">
        <f t="shared" si="8"/>
        <v>11918.999999999998</v>
      </c>
      <c r="I112" s="104">
        <v>0</v>
      </c>
      <c r="J112" s="89">
        <v>0</v>
      </c>
      <c r="K112" s="113" t="s">
        <v>597</v>
      </c>
      <c r="L112" s="11">
        <v>8.6999999999999993</v>
      </c>
      <c r="M112" s="89">
        <v>11918.999999999998</v>
      </c>
      <c r="N112" s="27">
        <v>1</v>
      </c>
    </row>
    <row r="113" spans="1:14" s="82" customFormat="1" x14ac:dyDescent="0.25">
      <c r="A113" s="39"/>
      <c r="B113" s="78"/>
      <c r="C113" s="40">
        <v>703</v>
      </c>
      <c r="D113" s="189" t="s">
        <v>181</v>
      </c>
      <c r="E113" s="190"/>
      <c r="F113" s="190"/>
      <c r="G113" s="190"/>
      <c r="H113" s="69">
        <f>SUM(H114:H118)</f>
        <v>22780</v>
      </c>
      <c r="I113" s="103">
        <v>0</v>
      </c>
      <c r="J113" s="91">
        <v>0</v>
      </c>
      <c r="K113" s="112">
        <v>0</v>
      </c>
      <c r="L113" s="81">
        <v>0</v>
      </c>
      <c r="M113" s="91">
        <v>22780</v>
      </c>
      <c r="N113" s="80">
        <v>1</v>
      </c>
    </row>
    <row r="114" spans="1:14" ht="30" x14ac:dyDescent="0.25">
      <c r="A114" s="6"/>
      <c r="B114" s="7"/>
      <c r="C114" s="30">
        <v>70301</v>
      </c>
      <c r="D114" s="31" t="s">
        <v>182</v>
      </c>
      <c r="E114" s="34" t="s">
        <v>9</v>
      </c>
      <c r="F114" s="34">
        <v>3.76</v>
      </c>
      <c r="G114" s="42">
        <v>800</v>
      </c>
      <c r="H114" s="43">
        <f t="shared" si="8"/>
        <v>3008</v>
      </c>
      <c r="I114" s="104">
        <v>0</v>
      </c>
      <c r="J114" s="89">
        <v>0</v>
      </c>
      <c r="K114" s="113" t="s">
        <v>597</v>
      </c>
      <c r="L114" s="11">
        <v>3.76</v>
      </c>
      <c r="M114" s="89">
        <v>3008</v>
      </c>
      <c r="N114" s="27">
        <v>1</v>
      </c>
    </row>
    <row r="115" spans="1:14" ht="75" x14ac:dyDescent="0.25">
      <c r="A115" s="6"/>
      <c r="B115" s="7"/>
      <c r="C115" s="30">
        <v>70302</v>
      </c>
      <c r="D115" s="31" t="s">
        <v>183</v>
      </c>
      <c r="E115" s="41" t="s">
        <v>9</v>
      </c>
      <c r="F115" s="33">
        <v>23.8</v>
      </c>
      <c r="G115" s="42">
        <v>600</v>
      </c>
      <c r="H115" s="43">
        <f t="shared" si="8"/>
        <v>14280</v>
      </c>
      <c r="I115" s="104">
        <v>0</v>
      </c>
      <c r="J115" s="89">
        <v>0</v>
      </c>
      <c r="K115" s="113" t="s">
        <v>597</v>
      </c>
      <c r="L115" s="11">
        <v>23.8</v>
      </c>
      <c r="M115" s="89">
        <v>14280</v>
      </c>
      <c r="N115" s="27">
        <v>1</v>
      </c>
    </row>
    <row r="116" spans="1:14" ht="60" x14ac:dyDescent="0.25">
      <c r="A116" s="6"/>
      <c r="B116" s="7"/>
      <c r="C116" s="30">
        <v>70303</v>
      </c>
      <c r="D116" s="31" t="s">
        <v>33</v>
      </c>
      <c r="E116" s="41" t="s">
        <v>9</v>
      </c>
      <c r="F116" s="33">
        <v>2.16</v>
      </c>
      <c r="G116" s="42">
        <v>1200</v>
      </c>
      <c r="H116" s="43">
        <f t="shared" si="8"/>
        <v>2592</v>
      </c>
      <c r="I116" s="104">
        <v>0</v>
      </c>
      <c r="J116" s="89">
        <v>0</v>
      </c>
      <c r="K116" s="113" t="s">
        <v>597</v>
      </c>
      <c r="L116" s="11">
        <v>2.16</v>
      </c>
      <c r="M116" s="89">
        <v>2592</v>
      </c>
      <c r="N116" s="27">
        <v>1</v>
      </c>
    </row>
    <row r="117" spans="1:14" ht="105" x14ac:dyDescent="0.25">
      <c r="A117" s="6"/>
      <c r="B117" s="7"/>
      <c r="C117" s="30">
        <v>70304</v>
      </c>
      <c r="D117" s="32" t="s">
        <v>184</v>
      </c>
      <c r="E117" s="41" t="s">
        <v>9</v>
      </c>
      <c r="F117" s="33">
        <v>3.75</v>
      </c>
      <c r="G117" s="42">
        <v>560</v>
      </c>
      <c r="H117" s="43">
        <f t="shared" si="8"/>
        <v>2100</v>
      </c>
      <c r="I117" s="104">
        <v>0</v>
      </c>
      <c r="J117" s="89">
        <v>0</v>
      </c>
      <c r="K117" s="113" t="s">
        <v>597</v>
      </c>
      <c r="L117" s="11">
        <v>3.75</v>
      </c>
      <c r="M117" s="89">
        <v>2100</v>
      </c>
      <c r="N117" s="27">
        <v>1</v>
      </c>
    </row>
    <row r="118" spans="1:14" ht="75" x14ac:dyDescent="0.25">
      <c r="A118" s="6"/>
      <c r="B118" s="7"/>
      <c r="C118" s="30">
        <v>70305</v>
      </c>
      <c r="D118" s="32" t="s">
        <v>185</v>
      </c>
      <c r="E118" s="41" t="s">
        <v>14</v>
      </c>
      <c r="F118" s="33">
        <v>1</v>
      </c>
      <c r="G118" s="42">
        <v>800</v>
      </c>
      <c r="H118" s="43">
        <f t="shared" si="8"/>
        <v>800</v>
      </c>
      <c r="I118" s="104">
        <v>0</v>
      </c>
      <c r="J118" s="89">
        <v>0</v>
      </c>
      <c r="K118" s="113" t="s">
        <v>597</v>
      </c>
      <c r="L118" s="11">
        <v>1</v>
      </c>
      <c r="M118" s="89">
        <v>800</v>
      </c>
      <c r="N118" s="27">
        <v>1</v>
      </c>
    </row>
    <row r="119" spans="1:14" s="76" customFormat="1" x14ac:dyDescent="0.25">
      <c r="A119" s="37"/>
      <c r="B119" s="71"/>
      <c r="C119" s="38">
        <v>8</v>
      </c>
      <c r="D119" s="186" t="s">
        <v>186</v>
      </c>
      <c r="E119" s="187"/>
      <c r="F119" s="187"/>
      <c r="G119" s="187"/>
      <c r="H119" s="68">
        <f>H120+H124+H126</f>
        <v>16893.207999999999</v>
      </c>
      <c r="I119" s="102">
        <v>0</v>
      </c>
      <c r="J119" s="90">
        <v>0</v>
      </c>
      <c r="K119" s="111">
        <v>0</v>
      </c>
      <c r="L119" s="75">
        <v>0</v>
      </c>
      <c r="M119" s="90">
        <v>16893.207999999999</v>
      </c>
      <c r="N119" s="74">
        <v>1</v>
      </c>
    </row>
    <row r="120" spans="1:14" s="82" customFormat="1" x14ac:dyDescent="0.25">
      <c r="A120" s="39"/>
      <c r="B120" s="78"/>
      <c r="C120" s="40">
        <v>801</v>
      </c>
      <c r="D120" s="189" t="s">
        <v>187</v>
      </c>
      <c r="E120" s="190"/>
      <c r="F120" s="190"/>
      <c r="G120" s="190"/>
      <c r="H120" s="69">
        <f>H121+H122+H123</f>
        <v>13386.4</v>
      </c>
      <c r="I120" s="103">
        <v>0</v>
      </c>
      <c r="J120" s="91">
        <v>0</v>
      </c>
      <c r="K120" s="112">
        <v>0</v>
      </c>
      <c r="L120" s="81">
        <v>0</v>
      </c>
      <c r="M120" s="91">
        <v>13386.4</v>
      </c>
      <c r="N120" s="80">
        <v>1</v>
      </c>
    </row>
    <row r="121" spans="1:14" ht="30" x14ac:dyDescent="0.25">
      <c r="A121" s="6"/>
      <c r="B121" s="7"/>
      <c r="C121" s="30">
        <v>80101</v>
      </c>
      <c r="D121" s="31" t="s">
        <v>188</v>
      </c>
      <c r="E121" s="41" t="s">
        <v>189</v>
      </c>
      <c r="F121" s="35">
        <v>23.8</v>
      </c>
      <c r="G121" s="42">
        <v>400</v>
      </c>
      <c r="H121" s="43">
        <f>F121*G121</f>
        <v>9520</v>
      </c>
      <c r="I121" s="104">
        <v>0</v>
      </c>
      <c r="J121" s="89">
        <v>0</v>
      </c>
      <c r="K121" s="113" t="s">
        <v>597</v>
      </c>
      <c r="L121" s="11">
        <v>23.8</v>
      </c>
      <c r="M121" s="89">
        <v>9520</v>
      </c>
      <c r="N121" s="27">
        <v>1</v>
      </c>
    </row>
    <row r="122" spans="1:14" ht="30" x14ac:dyDescent="0.25">
      <c r="A122" s="6"/>
      <c r="B122" s="7"/>
      <c r="C122" s="30">
        <v>80102</v>
      </c>
      <c r="D122" s="31" t="s">
        <v>34</v>
      </c>
      <c r="E122" s="41" t="s">
        <v>190</v>
      </c>
      <c r="F122" s="34">
        <v>3.76</v>
      </c>
      <c r="G122" s="42">
        <v>390</v>
      </c>
      <c r="H122" s="43">
        <f t="shared" ref="H122:H127" si="9">F122*G122</f>
        <v>1466.3999999999999</v>
      </c>
      <c r="I122" s="104">
        <v>0</v>
      </c>
      <c r="J122" s="89">
        <v>0</v>
      </c>
      <c r="K122" s="113" t="s">
        <v>597</v>
      </c>
      <c r="L122" s="11">
        <v>3.76</v>
      </c>
      <c r="M122" s="89">
        <v>1466.3999999999999</v>
      </c>
      <c r="N122" s="27">
        <v>1</v>
      </c>
    </row>
    <row r="123" spans="1:14" ht="60" x14ac:dyDescent="0.25">
      <c r="A123" s="6"/>
      <c r="B123" s="7"/>
      <c r="C123" s="30">
        <v>80103</v>
      </c>
      <c r="D123" s="31" t="s">
        <v>191</v>
      </c>
      <c r="E123" s="41" t="s">
        <v>192</v>
      </c>
      <c r="F123" s="35">
        <v>1</v>
      </c>
      <c r="G123" s="42">
        <v>2400</v>
      </c>
      <c r="H123" s="43">
        <f t="shared" si="9"/>
        <v>2400</v>
      </c>
      <c r="I123" s="104">
        <v>0</v>
      </c>
      <c r="J123" s="89">
        <v>0</v>
      </c>
      <c r="K123" s="113" t="s">
        <v>597</v>
      </c>
      <c r="L123" s="11">
        <v>1</v>
      </c>
      <c r="M123" s="89">
        <v>2400</v>
      </c>
      <c r="N123" s="27">
        <v>1</v>
      </c>
    </row>
    <row r="124" spans="1:14" s="82" customFormat="1" x14ac:dyDescent="0.25">
      <c r="A124" s="39"/>
      <c r="B124" s="78"/>
      <c r="C124" s="40">
        <v>802</v>
      </c>
      <c r="D124" s="189" t="s">
        <v>193</v>
      </c>
      <c r="E124" s="190"/>
      <c r="F124" s="190"/>
      <c r="G124" s="190"/>
      <c r="H124" s="69">
        <f>H125</f>
        <v>2169.81</v>
      </c>
      <c r="I124" s="103">
        <v>0</v>
      </c>
      <c r="J124" s="91">
        <v>0</v>
      </c>
      <c r="K124" s="112">
        <v>0</v>
      </c>
      <c r="L124" s="81">
        <v>0</v>
      </c>
      <c r="M124" s="91">
        <v>2169.81</v>
      </c>
      <c r="N124" s="80">
        <v>1</v>
      </c>
    </row>
    <row r="125" spans="1:14" ht="60" x14ac:dyDescent="0.25">
      <c r="A125" s="6"/>
      <c r="B125" s="7"/>
      <c r="C125" s="30">
        <v>80201</v>
      </c>
      <c r="D125" s="31" t="s">
        <v>194</v>
      </c>
      <c r="E125" s="41" t="s">
        <v>115</v>
      </c>
      <c r="F125" s="35">
        <v>3</v>
      </c>
      <c r="G125" s="42">
        <v>723.27</v>
      </c>
      <c r="H125" s="43">
        <f t="shared" si="9"/>
        <v>2169.81</v>
      </c>
      <c r="I125" s="104">
        <v>0</v>
      </c>
      <c r="J125" s="89">
        <v>0</v>
      </c>
      <c r="K125" s="113" t="s">
        <v>597</v>
      </c>
      <c r="L125" s="11">
        <v>3</v>
      </c>
      <c r="M125" s="89">
        <v>2169.81</v>
      </c>
      <c r="N125" s="27">
        <v>1</v>
      </c>
    </row>
    <row r="126" spans="1:14" s="82" customFormat="1" x14ac:dyDescent="0.25">
      <c r="A126" s="39"/>
      <c r="B126" s="78"/>
      <c r="C126" s="40">
        <v>803</v>
      </c>
      <c r="D126" s="189" t="s">
        <v>195</v>
      </c>
      <c r="E126" s="190"/>
      <c r="F126" s="190"/>
      <c r="G126" s="190"/>
      <c r="H126" s="69">
        <f>H127</f>
        <v>1336.998</v>
      </c>
      <c r="I126" s="103">
        <v>0</v>
      </c>
      <c r="J126" s="91">
        <v>0</v>
      </c>
      <c r="K126" s="112">
        <v>0</v>
      </c>
      <c r="L126" s="81">
        <v>0</v>
      </c>
      <c r="M126" s="91">
        <v>1336.998</v>
      </c>
      <c r="N126" s="80">
        <v>1</v>
      </c>
    </row>
    <row r="127" spans="1:14" ht="45" x14ac:dyDescent="0.25">
      <c r="A127" s="6"/>
      <c r="B127" s="7"/>
      <c r="C127" s="30">
        <v>80301</v>
      </c>
      <c r="D127" s="31" t="s">
        <v>196</v>
      </c>
      <c r="E127" s="41" t="s">
        <v>197</v>
      </c>
      <c r="F127" s="35">
        <v>2.6</v>
      </c>
      <c r="G127" s="42">
        <v>514.23</v>
      </c>
      <c r="H127" s="43">
        <f t="shared" si="9"/>
        <v>1336.998</v>
      </c>
      <c r="I127" s="104">
        <v>0</v>
      </c>
      <c r="J127" s="89">
        <v>0</v>
      </c>
      <c r="K127" s="113" t="s">
        <v>597</v>
      </c>
      <c r="L127" s="11">
        <v>2.6</v>
      </c>
      <c r="M127" s="89">
        <v>1336.998</v>
      </c>
      <c r="N127" s="27">
        <v>1</v>
      </c>
    </row>
    <row r="128" spans="1:14" s="76" customFormat="1" x14ac:dyDescent="0.25">
      <c r="A128" s="37"/>
      <c r="B128" s="71"/>
      <c r="C128" s="38">
        <v>9</v>
      </c>
      <c r="D128" s="186" t="s">
        <v>198</v>
      </c>
      <c r="E128" s="187"/>
      <c r="F128" s="187"/>
      <c r="G128" s="187"/>
      <c r="H128" s="68">
        <f>H129+H131+H133+H135</f>
        <v>172570</v>
      </c>
      <c r="I128" s="102">
        <v>0</v>
      </c>
      <c r="J128" s="90">
        <v>150980.95000000001</v>
      </c>
      <c r="K128" s="111">
        <v>0.87489685345077362</v>
      </c>
      <c r="L128" s="75">
        <v>0</v>
      </c>
      <c r="M128" s="90">
        <v>21589.050000000003</v>
      </c>
      <c r="N128" s="74">
        <v>0.12510314654922641</v>
      </c>
    </row>
    <row r="129" spans="1:14" s="82" customFormat="1" x14ac:dyDescent="0.25">
      <c r="A129" s="39"/>
      <c r="B129" s="78"/>
      <c r="C129" s="40">
        <v>901</v>
      </c>
      <c r="D129" s="189" t="s">
        <v>199</v>
      </c>
      <c r="E129" s="190"/>
      <c r="F129" s="190"/>
      <c r="G129" s="190"/>
      <c r="H129" s="69">
        <f>H130</f>
        <v>40600</v>
      </c>
      <c r="I129" s="103">
        <v>0</v>
      </c>
      <c r="J129" s="91">
        <v>28420</v>
      </c>
      <c r="K129" s="112">
        <v>0.7</v>
      </c>
      <c r="L129" s="81">
        <v>0</v>
      </c>
      <c r="M129" s="91">
        <v>12180</v>
      </c>
      <c r="N129" s="80">
        <v>0.3</v>
      </c>
    </row>
    <row r="130" spans="1:14" ht="105" x14ac:dyDescent="0.25">
      <c r="A130" s="6"/>
      <c r="B130" s="7"/>
      <c r="C130" s="30">
        <v>90101</v>
      </c>
      <c r="D130" s="31" t="s">
        <v>67</v>
      </c>
      <c r="E130" s="41" t="s">
        <v>200</v>
      </c>
      <c r="F130" s="35">
        <v>350</v>
      </c>
      <c r="G130" s="42">
        <v>116</v>
      </c>
      <c r="H130" s="43">
        <f>F130*G130</f>
        <v>40600</v>
      </c>
      <c r="I130" s="104">
        <v>245</v>
      </c>
      <c r="J130" s="89">
        <v>28420</v>
      </c>
      <c r="K130" s="113">
        <v>0.7</v>
      </c>
      <c r="L130" s="11">
        <v>105</v>
      </c>
      <c r="M130" s="89">
        <v>12180</v>
      </c>
      <c r="N130" s="27">
        <v>0.3</v>
      </c>
    </row>
    <row r="131" spans="1:14" s="82" customFormat="1" x14ac:dyDescent="0.25">
      <c r="A131" s="39"/>
      <c r="B131" s="78"/>
      <c r="C131" s="40">
        <v>902</v>
      </c>
      <c r="D131" s="189" t="s">
        <v>201</v>
      </c>
      <c r="E131" s="190"/>
      <c r="F131" s="190"/>
      <c r="G131" s="190"/>
      <c r="H131" s="69">
        <f>H132</f>
        <v>110250</v>
      </c>
      <c r="I131" s="103">
        <v>0</v>
      </c>
      <c r="J131" s="91">
        <v>100840.95</v>
      </c>
      <c r="K131" s="112">
        <v>0.91465714285714284</v>
      </c>
      <c r="L131" s="81">
        <v>0</v>
      </c>
      <c r="M131" s="91">
        <v>9409.0500000000011</v>
      </c>
      <c r="N131" s="80">
        <v>8.5342857142857151E-2</v>
      </c>
    </row>
    <row r="132" spans="1:14" ht="105" x14ac:dyDescent="0.25">
      <c r="A132" s="6"/>
      <c r="B132" s="7"/>
      <c r="C132" s="30">
        <v>90201</v>
      </c>
      <c r="D132" s="31" t="s">
        <v>202</v>
      </c>
      <c r="E132" s="41" t="s">
        <v>189</v>
      </c>
      <c r="F132" s="35">
        <v>350</v>
      </c>
      <c r="G132" s="42">
        <v>315</v>
      </c>
      <c r="H132" s="43">
        <f t="shared" ref="H132:H136" si="10">F132*G132</f>
        <v>110250</v>
      </c>
      <c r="I132" s="104">
        <v>320.13</v>
      </c>
      <c r="J132" s="89">
        <v>100840.95</v>
      </c>
      <c r="K132" s="113">
        <v>0.91465714285714284</v>
      </c>
      <c r="L132" s="11">
        <v>29.870000000000005</v>
      </c>
      <c r="M132" s="89">
        <v>9409.0500000000011</v>
      </c>
      <c r="N132" s="27">
        <v>8.5342857142857151E-2</v>
      </c>
    </row>
    <row r="133" spans="1:14" s="82" customFormat="1" x14ac:dyDescent="0.25">
      <c r="A133" s="39"/>
      <c r="B133" s="78"/>
      <c r="C133" s="40">
        <v>903</v>
      </c>
      <c r="D133" s="189" t="s">
        <v>203</v>
      </c>
      <c r="E133" s="190"/>
      <c r="F133" s="190"/>
      <c r="G133" s="190"/>
      <c r="H133" s="69">
        <f>H134</f>
        <v>8400</v>
      </c>
      <c r="I133" s="103">
        <v>0</v>
      </c>
      <c r="J133" s="91">
        <v>8400</v>
      </c>
      <c r="K133" s="112">
        <v>1</v>
      </c>
      <c r="L133" s="81">
        <v>0</v>
      </c>
      <c r="M133" s="91">
        <v>0</v>
      </c>
      <c r="N133" s="80">
        <v>0</v>
      </c>
    </row>
    <row r="134" spans="1:14" ht="45" x14ac:dyDescent="0.25">
      <c r="A134" s="6"/>
      <c r="B134" s="7"/>
      <c r="C134" s="30">
        <v>90301</v>
      </c>
      <c r="D134" s="31" t="s">
        <v>204</v>
      </c>
      <c r="E134" s="41" t="s">
        <v>205</v>
      </c>
      <c r="F134" s="35">
        <v>70</v>
      </c>
      <c r="G134" s="42">
        <v>120</v>
      </c>
      <c r="H134" s="43">
        <f t="shared" si="10"/>
        <v>8400</v>
      </c>
      <c r="I134" s="104">
        <v>70</v>
      </c>
      <c r="J134" s="89">
        <v>8400</v>
      </c>
      <c r="K134" s="113">
        <v>1</v>
      </c>
      <c r="L134" s="11">
        <v>0</v>
      </c>
      <c r="M134" s="89">
        <v>0</v>
      </c>
      <c r="N134" s="27" t="s">
        <v>597</v>
      </c>
    </row>
    <row r="135" spans="1:14" s="82" customFormat="1" x14ac:dyDescent="0.25">
      <c r="A135" s="39"/>
      <c r="B135" s="78"/>
      <c r="C135" s="53" t="s">
        <v>206</v>
      </c>
      <c r="D135" s="189" t="s">
        <v>207</v>
      </c>
      <c r="E135" s="190"/>
      <c r="F135" s="190"/>
      <c r="G135" s="190"/>
      <c r="H135" s="69">
        <f>H136</f>
        <v>13320</v>
      </c>
      <c r="I135" s="103">
        <v>0</v>
      </c>
      <c r="J135" s="91">
        <v>13320</v>
      </c>
      <c r="K135" s="112">
        <v>1</v>
      </c>
      <c r="L135" s="81">
        <v>0</v>
      </c>
      <c r="M135" s="91">
        <v>0</v>
      </c>
      <c r="N135" s="80">
        <v>0</v>
      </c>
    </row>
    <row r="136" spans="1:14" ht="41.25" customHeight="1" x14ac:dyDescent="0.25">
      <c r="A136" s="6"/>
      <c r="B136" s="7"/>
      <c r="C136" s="30">
        <v>90401</v>
      </c>
      <c r="D136" s="50" t="s">
        <v>208</v>
      </c>
      <c r="E136" s="41" t="s">
        <v>18</v>
      </c>
      <c r="F136" s="33">
        <v>88.8</v>
      </c>
      <c r="G136" s="43">
        <v>150</v>
      </c>
      <c r="H136" s="43">
        <f t="shared" si="10"/>
        <v>13320</v>
      </c>
      <c r="I136" s="104">
        <v>88.8</v>
      </c>
      <c r="J136" s="89">
        <v>13320</v>
      </c>
      <c r="K136" s="113">
        <v>1</v>
      </c>
      <c r="L136" s="11">
        <v>0</v>
      </c>
      <c r="M136" s="89">
        <v>0</v>
      </c>
      <c r="N136" s="27" t="s">
        <v>597</v>
      </c>
    </row>
    <row r="137" spans="1:14" s="76" customFormat="1" x14ac:dyDescent="0.25">
      <c r="A137" s="37"/>
      <c r="B137" s="71"/>
      <c r="C137" s="72">
        <v>10</v>
      </c>
      <c r="D137" s="186" t="s">
        <v>209</v>
      </c>
      <c r="E137" s="187"/>
      <c r="F137" s="187"/>
      <c r="G137" s="187"/>
      <c r="H137" s="68">
        <f>H138+H141</f>
        <v>28707.820000000003</v>
      </c>
      <c r="I137" s="102">
        <v>0</v>
      </c>
      <c r="J137" s="90">
        <v>27894.145</v>
      </c>
      <c r="K137" s="111">
        <v>0.97165667751852969</v>
      </c>
      <c r="L137" s="75">
        <v>0</v>
      </c>
      <c r="M137" s="90">
        <v>813.67500000000007</v>
      </c>
      <c r="N137" s="74">
        <v>2.8343322481470205E-2</v>
      </c>
    </row>
    <row r="138" spans="1:14" s="82" customFormat="1" ht="33" customHeight="1" x14ac:dyDescent="0.25">
      <c r="A138" s="39"/>
      <c r="B138" s="78"/>
      <c r="C138" s="55">
        <v>1001</v>
      </c>
      <c r="D138" s="189" t="s">
        <v>216</v>
      </c>
      <c r="E138" s="190"/>
      <c r="F138" s="190"/>
      <c r="G138" s="190"/>
      <c r="H138" s="69">
        <f>H139+H140</f>
        <v>24671.530000000002</v>
      </c>
      <c r="I138" s="103">
        <v>0</v>
      </c>
      <c r="J138" s="91">
        <v>23857.855</v>
      </c>
      <c r="K138" s="112">
        <v>0.96701967814724088</v>
      </c>
      <c r="L138" s="81">
        <v>0</v>
      </c>
      <c r="M138" s="91">
        <v>813.67500000000007</v>
      </c>
      <c r="N138" s="80">
        <v>3.298032185275903E-2</v>
      </c>
    </row>
    <row r="139" spans="1:14" ht="90" x14ac:dyDescent="0.25">
      <c r="A139" s="6"/>
      <c r="B139" s="7"/>
      <c r="C139" s="54">
        <v>100101</v>
      </c>
      <c r="D139" s="31" t="s">
        <v>210</v>
      </c>
      <c r="E139" s="41" t="s">
        <v>211</v>
      </c>
      <c r="F139" s="34">
        <v>75</v>
      </c>
      <c r="G139" s="43">
        <v>325.47000000000003</v>
      </c>
      <c r="H139" s="43">
        <f>F139*G139</f>
        <v>24410.250000000004</v>
      </c>
      <c r="I139" s="104">
        <v>72.5</v>
      </c>
      <c r="J139" s="89">
        <v>23596.575000000001</v>
      </c>
      <c r="K139" s="113">
        <v>0.96666666666666667</v>
      </c>
      <c r="L139" s="11">
        <v>2.5</v>
      </c>
      <c r="M139" s="89">
        <v>813.67500000000007</v>
      </c>
      <c r="N139" s="27">
        <v>3.3333333333333333E-2</v>
      </c>
    </row>
    <row r="140" spans="1:14" ht="75" x14ac:dyDescent="0.25">
      <c r="A140" s="6"/>
      <c r="B140" s="7"/>
      <c r="C140" s="54">
        <v>100102</v>
      </c>
      <c r="D140" s="31" t="s">
        <v>212</v>
      </c>
      <c r="E140" s="41" t="s">
        <v>213</v>
      </c>
      <c r="F140" s="34">
        <v>11.5</v>
      </c>
      <c r="G140" s="43">
        <v>22.72</v>
      </c>
      <c r="H140" s="43">
        <f t="shared" ref="H140:H142" si="11">F140*G140</f>
        <v>261.27999999999997</v>
      </c>
      <c r="I140" s="104">
        <v>11.5</v>
      </c>
      <c r="J140" s="89">
        <v>261.27999999999997</v>
      </c>
      <c r="K140" s="113">
        <v>1</v>
      </c>
      <c r="L140" s="11">
        <v>0</v>
      </c>
      <c r="M140" s="89">
        <v>0</v>
      </c>
      <c r="N140" s="27" t="s">
        <v>597</v>
      </c>
    </row>
    <row r="141" spans="1:14" s="82" customFormat="1" x14ac:dyDescent="0.25">
      <c r="A141" s="39"/>
      <c r="B141" s="78"/>
      <c r="C141" s="55">
        <v>1002</v>
      </c>
      <c r="D141" s="189" t="s">
        <v>214</v>
      </c>
      <c r="E141" s="190"/>
      <c r="F141" s="190"/>
      <c r="G141" s="190"/>
      <c r="H141" s="69">
        <f>H142</f>
        <v>4036.2900000000004</v>
      </c>
      <c r="I141" s="103">
        <v>0</v>
      </c>
      <c r="J141" s="91">
        <v>4036.2900000000004</v>
      </c>
      <c r="K141" s="112">
        <v>1</v>
      </c>
      <c r="L141" s="81">
        <v>0</v>
      </c>
      <c r="M141" s="91">
        <v>0</v>
      </c>
      <c r="N141" s="80">
        <v>0</v>
      </c>
    </row>
    <row r="142" spans="1:14" ht="75" x14ac:dyDescent="0.25">
      <c r="A142" s="6"/>
      <c r="B142" s="7"/>
      <c r="C142" s="54">
        <v>100201</v>
      </c>
      <c r="D142" s="32" t="s">
        <v>215</v>
      </c>
      <c r="E142" s="41" t="s">
        <v>119</v>
      </c>
      <c r="F142" s="41">
        <v>41.5</v>
      </c>
      <c r="G142" s="43">
        <v>97.26</v>
      </c>
      <c r="H142" s="43">
        <f t="shared" si="11"/>
        <v>4036.2900000000004</v>
      </c>
      <c r="I142" s="104">
        <v>41.5</v>
      </c>
      <c r="J142" s="89">
        <v>4036.2900000000004</v>
      </c>
      <c r="K142" s="113">
        <v>1</v>
      </c>
      <c r="L142" s="11">
        <v>0</v>
      </c>
      <c r="M142" s="89">
        <v>0</v>
      </c>
      <c r="N142" s="27" t="s">
        <v>597</v>
      </c>
    </row>
    <row r="143" spans="1:14" s="76" customFormat="1" x14ac:dyDescent="0.25">
      <c r="A143" s="37"/>
      <c r="B143" s="71"/>
      <c r="C143" s="72">
        <v>11</v>
      </c>
      <c r="D143" s="197" t="s">
        <v>223</v>
      </c>
      <c r="E143" s="198"/>
      <c r="F143" s="198"/>
      <c r="G143" s="198"/>
      <c r="H143" s="88">
        <f>H144</f>
        <v>19957.239999999998</v>
      </c>
      <c r="I143" s="102">
        <v>0</v>
      </c>
      <c r="J143" s="90">
        <v>0</v>
      </c>
      <c r="K143" s="111">
        <v>0</v>
      </c>
      <c r="L143" s="75">
        <v>0</v>
      </c>
      <c r="M143" s="90">
        <v>19957.239999999998</v>
      </c>
      <c r="N143" s="74">
        <v>1</v>
      </c>
    </row>
    <row r="144" spans="1:14" s="82" customFormat="1" x14ac:dyDescent="0.25">
      <c r="A144" s="39"/>
      <c r="B144" s="78"/>
      <c r="C144" s="55">
        <v>1101</v>
      </c>
      <c r="D144" s="189" t="s">
        <v>217</v>
      </c>
      <c r="E144" s="190"/>
      <c r="F144" s="190"/>
      <c r="G144" s="190"/>
      <c r="H144" s="69">
        <f>H145+H146+H147</f>
        <v>19957.239999999998</v>
      </c>
      <c r="I144" s="103">
        <v>0</v>
      </c>
      <c r="J144" s="91">
        <v>0</v>
      </c>
      <c r="K144" s="112">
        <v>0</v>
      </c>
      <c r="L144" s="81">
        <v>0</v>
      </c>
      <c r="M144" s="91">
        <v>19957.239999999998</v>
      </c>
      <c r="N144" s="80">
        <v>1</v>
      </c>
    </row>
    <row r="145" spans="1:14" ht="105" x14ac:dyDescent="0.25">
      <c r="A145" s="6"/>
      <c r="B145" s="7"/>
      <c r="C145" s="54">
        <v>110101</v>
      </c>
      <c r="D145" s="31" t="s">
        <v>218</v>
      </c>
      <c r="E145" s="41" t="s">
        <v>219</v>
      </c>
      <c r="F145" s="41">
        <v>155</v>
      </c>
      <c r="G145" s="43">
        <v>114.32</v>
      </c>
      <c r="H145" s="43">
        <f>F145*G145</f>
        <v>17719.599999999999</v>
      </c>
      <c r="I145" s="104">
        <v>0</v>
      </c>
      <c r="J145" s="89">
        <v>0</v>
      </c>
      <c r="K145" s="113" t="s">
        <v>597</v>
      </c>
      <c r="L145" s="11">
        <v>155</v>
      </c>
      <c r="M145" s="89">
        <v>17719.599999999999</v>
      </c>
      <c r="N145" s="27">
        <v>1</v>
      </c>
    </row>
    <row r="146" spans="1:14" s="60" customFormat="1" x14ac:dyDescent="0.25">
      <c r="A146" s="56"/>
      <c r="B146" s="57"/>
      <c r="C146" s="58">
        <v>110102</v>
      </c>
      <c r="D146" s="59" t="s">
        <v>220</v>
      </c>
      <c r="E146" s="61" t="s">
        <v>119</v>
      </c>
      <c r="F146" s="61">
        <v>16</v>
      </c>
      <c r="G146" s="62">
        <v>60</v>
      </c>
      <c r="H146" s="62">
        <f t="shared" ref="H146:H147" si="12">F146*G146</f>
        <v>960</v>
      </c>
      <c r="I146" s="106">
        <v>0</v>
      </c>
      <c r="J146" s="89">
        <v>0</v>
      </c>
      <c r="K146" s="113" t="s">
        <v>597</v>
      </c>
      <c r="L146" s="11">
        <v>16</v>
      </c>
      <c r="M146" s="89">
        <v>960</v>
      </c>
      <c r="N146" s="27">
        <v>1</v>
      </c>
    </row>
    <row r="147" spans="1:14" ht="30" x14ac:dyDescent="0.25">
      <c r="A147" s="6"/>
      <c r="B147" s="7"/>
      <c r="C147" s="54">
        <v>110103</v>
      </c>
      <c r="D147" s="31" t="s">
        <v>221</v>
      </c>
      <c r="E147" s="41" t="s">
        <v>222</v>
      </c>
      <c r="F147" s="41">
        <v>52</v>
      </c>
      <c r="G147" s="43">
        <v>24.57</v>
      </c>
      <c r="H147" s="43">
        <f t="shared" si="12"/>
        <v>1277.6400000000001</v>
      </c>
      <c r="I147" s="104">
        <v>0</v>
      </c>
      <c r="J147" s="89">
        <v>0</v>
      </c>
      <c r="K147" s="113" t="s">
        <v>597</v>
      </c>
      <c r="L147" s="11">
        <v>52</v>
      </c>
      <c r="M147" s="89">
        <v>1277.6400000000001</v>
      </c>
      <c r="N147" s="27">
        <v>1</v>
      </c>
    </row>
    <row r="148" spans="1:14" s="76" customFormat="1" x14ac:dyDescent="0.25">
      <c r="A148" s="37"/>
      <c r="B148" s="71"/>
      <c r="C148" s="72">
        <v>12</v>
      </c>
      <c r="D148" s="186" t="s">
        <v>224</v>
      </c>
      <c r="E148" s="187"/>
      <c r="F148" s="187"/>
      <c r="G148" s="187"/>
      <c r="H148" s="68">
        <f>H149+H151+H157</f>
        <v>133012.29999999999</v>
      </c>
      <c r="I148" s="102">
        <v>0</v>
      </c>
      <c r="J148" s="90">
        <v>44851.414999999994</v>
      </c>
      <c r="K148" s="111">
        <v>0.3371974997800955</v>
      </c>
      <c r="L148" s="75">
        <v>0</v>
      </c>
      <c r="M148" s="90">
        <v>88160.884999999995</v>
      </c>
      <c r="N148" s="74">
        <v>0.6628025002199045</v>
      </c>
    </row>
    <row r="149" spans="1:14" s="82" customFormat="1" x14ac:dyDescent="0.25">
      <c r="A149" s="39"/>
      <c r="B149" s="78"/>
      <c r="C149" s="55">
        <v>1201</v>
      </c>
      <c r="D149" s="189" t="s">
        <v>225</v>
      </c>
      <c r="E149" s="190"/>
      <c r="F149" s="190"/>
      <c r="G149" s="190"/>
      <c r="H149" s="69">
        <f>H150</f>
        <v>7297.5</v>
      </c>
      <c r="I149" s="103">
        <v>0</v>
      </c>
      <c r="J149" s="91">
        <v>4168.5749999999998</v>
      </c>
      <c r="K149" s="112">
        <v>0.57123329907502562</v>
      </c>
      <c r="L149" s="81">
        <v>0</v>
      </c>
      <c r="M149" s="91">
        <v>3128.9250000000002</v>
      </c>
      <c r="N149" s="80">
        <v>0.42876670092497432</v>
      </c>
    </row>
    <row r="150" spans="1:14" ht="45" x14ac:dyDescent="0.25">
      <c r="A150" s="6"/>
      <c r="B150" s="7"/>
      <c r="C150" s="54">
        <v>120101</v>
      </c>
      <c r="D150" s="31" t="s">
        <v>68</v>
      </c>
      <c r="E150" s="41" t="s">
        <v>226</v>
      </c>
      <c r="F150" s="128">
        <v>973</v>
      </c>
      <c r="G150" s="43">
        <v>7.5</v>
      </c>
      <c r="H150" s="43">
        <f>F150*G150</f>
        <v>7297.5</v>
      </c>
      <c r="I150" s="104">
        <v>555.80999999999995</v>
      </c>
      <c r="J150" s="89">
        <v>4168.5749999999998</v>
      </c>
      <c r="K150" s="113">
        <v>0.57123329907502562</v>
      </c>
      <c r="L150" s="11">
        <v>417.19000000000005</v>
      </c>
      <c r="M150" s="89">
        <v>3128.9250000000002</v>
      </c>
      <c r="N150" s="27">
        <v>0.42876670092497438</v>
      </c>
    </row>
    <row r="151" spans="1:14" s="82" customFormat="1" x14ac:dyDescent="0.25">
      <c r="A151" s="39"/>
      <c r="B151" s="78"/>
      <c r="C151" s="55">
        <v>1202</v>
      </c>
      <c r="D151" s="189" t="s">
        <v>227</v>
      </c>
      <c r="E151" s="190"/>
      <c r="F151" s="190"/>
      <c r="G151" s="190"/>
      <c r="H151" s="69">
        <f>SUM(H152:H156)</f>
        <v>79791.16</v>
      </c>
      <c r="I151" s="103">
        <v>0</v>
      </c>
      <c r="J151" s="91">
        <v>13376.699999999999</v>
      </c>
      <c r="K151" s="112">
        <v>0.16764639090345346</v>
      </c>
      <c r="L151" s="81">
        <v>0</v>
      </c>
      <c r="M151" s="91">
        <v>66414.459999999992</v>
      </c>
      <c r="N151" s="80">
        <v>0.83235360909654643</v>
      </c>
    </row>
    <row r="152" spans="1:14" ht="30" x14ac:dyDescent="0.25">
      <c r="A152" s="6"/>
      <c r="B152" s="7"/>
      <c r="C152" s="54">
        <v>120201</v>
      </c>
      <c r="D152" s="31" t="s">
        <v>228</v>
      </c>
      <c r="E152" s="41" t="s">
        <v>222</v>
      </c>
      <c r="F152" s="41">
        <v>15</v>
      </c>
      <c r="G152" s="43">
        <v>35</v>
      </c>
      <c r="H152" s="43">
        <f t="shared" ref="H152:H159" si="13">F152*G152</f>
        <v>525</v>
      </c>
      <c r="I152" s="104">
        <v>0</v>
      </c>
      <c r="J152" s="89">
        <v>0</v>
      </c>
      <c r="K152" s="113" t="s">
        <v>597</v>
      </c>
      <c r="L152" s="11">
        <v>15</v>
      </c>
      <c r="M152" s="89">
        <v>525</v>
      </c>
      <c r="N152" s="27">
        <v>1</v>
      </c>
    </row>
    <row r="153" spans="1:14" ht="75" x14ac:dyDescent="0.25">
      <c r="A153" s="6"/>
      <c r="B153" s="7"/>
      <c r="C153" s="54">
        <v>120202</v>
      </c>
      <c r="D153" s="31" t="s">
        <v>229</v>
      </c>
      <c r="E153" s="41" t="s">
        <v>119</v>
      </c>
      <c r="F153" s="41">
        <v>85.7</v>
      </c>
      <c r="G153" s="43">
        <v>230</v>
      </c>
      <c r="H153" s="43">
        <f t="shared" si="13"/>
        <v>19711</v>
      </c>
      <c r="I153" s="104">
        <v>20.61</v>
      </c>
      <c r="J153" s="89">
        <v>4740.3</v>
      </c>
      <c r="K153" s="113">
        <v>0.24049008168028002</v>
      </c>
      <c r="L153" s="11">
        <v>65.09</v>
      </c>
      <c r="M153" s="89">
        <v>14970.7</v>
      </c>
      <c r="N153" s="27">
        <v>0.75950991831971992</v>
      </c>
    </row>
    <row r="154" spans="1:14" ht="45" x14ac:dyDescent="0.25">
      <c r="A154" s="6"/>
      <c r="B154" s="7"/>
      <c r="C154" s="54">
        <v>120203</v>
      </c>
      <c r="D154" s="31" t="s">
        <v>230</v>
      </c>
      <c r="E154" s="41" t="s">
        <v>222</v>
      </c>
      <c r="F154" s="41">
        <v>73</v>
      </c>
      <c r="G154" s="43">
        <v>91.12</v>
      </c>
      <c r="H154" s="43">
        <f t="shared" si="13"/>
        <v>6651.76</v>
      </c>
      <c r="I154" s="104">
        <v>0</v>
      </c>
      <c r="J154" s="89">
        <v>0</v>
      </c>
      <c r="K154" s="113" t="s">
        <v>597</v>
      </c>
      <c r="L154" s="11">
        <v>73</v>
      </c>
      <c r="M154" s="89">
        <v>6651.76</v>
      </c>
      <c r="N154" s="27">
        <v>1</v>
      </c>
    </row>
    <row r="155" spans="1:14" ht="105" x14ac:dyDescent="0.25">
      <c r="A155" s="6"/>
      <c r="B155" s="7"/>
      <c r="C155" s="54">
        <v>120204</v>
      </c>
      <c r="D155" s="31" t="s">
        <v>231</v>
      </c>
      <c r="E155" s="41" t="s">
        <v>219</v>
      </c>
      <c r="F155" s="41">
        <v>135.30000000000001</v>
      </c>
      <c r="G155" s="43">
        <v>140</v>
      </c>
      <c r="H155" s="43">
        <f t="shared" si="13"/>
        <v>18942</v>
      </c>
      <c r="I155" s="104">
        <v>37.299999999999997</v>
      </c>
      <c r="J155" s="89">
        <v>5222</v>
      </c>
      <c r="K155" s="113">
        <v>0.27568366592756832</v>
      </c>
      <c r="L155" s="11">
        <v>98.000000000000014</v>
      </c>
      <c r="M155" s="89">
        <v>13720.000000000002</v>
      </c>
      <c r="N155" s="27">
        <v>0.72431633407243168</v>
      </c>
    </row>
    <row r="156" spans="1:14" ht="75" x14ac:dyDescent="0.25">
      <c r="A156" s="6"/>
      <c r="B156" s="7"/>
      <c r="C156" s="34">
        <v>120205</v>
      </c>
      <c r="D156" s="31" t="s">
        <v>232</v>
      </c>
      <c r="E156" s="41" t="s">
        <v>219</v>
      </c>
      <c r="F156" s="34">
        <v>154.37</v>
      </c>
      <c r="G156" s="63">
        <v>220</v>
      </c>
      <c r="H156" s="43">
        <f t="shared" si="13"/>
        <v>33961.4</v>
      </c>
      <c r="I156" s="104">
        <v>15.52</v>
      </c>
      <c r="J156" s="89">
        <v>3414.4</v>
      </c>
      <c r="K156" s="113">
        <v>0.10053766923625056</v>
      </c>
      <c r="L156" s="11">
        <v>138.85</v>
      </c>
      <c r="M156" s="89">
        <v>30547</v>
      </c>
      <c r="N156" s="27">
        <v>0.89946233076374937</v>
      </c>
    </row>
    <row r="157" spans="1:14" s="82" customFormat="1" x14ac:dyDescent="0.25">
      <c r="A157" s="39"/>
      <c r="B157" s="78"/>
      <c r="C157" s="48">
        <v>1203</v>
      </c>
      <c r="D157" s="189" t="s">
        <v>233</v>
      </c>
      <c r="E157" s="190"/>
      <c r="F157" s="190"/>
      <c r="G157" s="190"/>
      <c r="H157" s="69">
        <f>H158+H159</f>
        <v>45923.64</v>
      </c>
      <c r="I157" s="103">
        <v>0</v>
      </c>
      <c r="J157" s="91">
        <v>27306.14</v>
      </c>
      <c r="K157" s="112">
        <v>0.59459877309377041</v>
      </c>
      <c r="L157" s="81">
        <v>0</v>
      </c>
      <c r="M157" s="91">
        <v>18617.5</v>
      </c>
      <c r="N157" s="80">
        <v>0.40540122690622954</v>
      </c>
    </row>
    <row r="158" spans="1:14" ht="60" x14ac:dyDescent="0.25">
      <c r="A158" s="6"/>
      <c r="B158" s="7"/>
      <c r="C158" s="54">
        <v>120301</v>
      </c>
      <c r="D158" s="31" t="s">
        <v>234</v>
      </c>
      <c r="E158" s="41" t="s">
        <v>9</v>
      </c>
      <c r="F158" s="33">
        <v>375.37</v>
      </c>
      <c r="G158" s="43">
        <v>30</v>
      </c>
      <c r="H158" s="43">
        <f t="shared" si="13"/>
        <v>11261.1</v>
      </c>
      <c r="I158" s="104">
        <v>43.24</v>
      </c>
      <c r="J158" s="89">
        <v>1297.2</v>
      </c>
      <c r="K158" s="113">
        <v>0.11519300956389696</v>
      </c>
      <c r="L158" s="11">
        <v>332.13</v>
      </c>
      <c r="M158" s="89">
        <v>9963.9</v>
      </c>
      <c r="N158" s="27">
        <v>0.884806990436103</v>
      </c>
    </row>
    <row r="159" spans="1:14" ht="60" x14ac:dyDescent="0.25">
      <c r="A159" s="6"/>
      <c r="B159" s="7"/>
      <c r="C159" s="54">
        <v>120302</v>
      </c>
      <c r="D159" s="31" t="s">
        <v>69</v>
      </c>
      <c r="E159" s="41" t="s">
        <v>9</v>
      </c>
      <c r="F159" s="33">
        <v>597.63</v>
      </c>
      <c r="G159" s="42">
        <v>58</v>
      </c>
      <c r="H159" s="64">
        <f t="shared" si="13"/>
        <v>34662.54</v>
      </c>
      <c r="I159" s="104">
        <v>448.43</v>
      </c>
      <c r="J159" s="89">
        <v>26008.94</v>
      </c>
      <c r="K159" s="113">
        <v>0.7503472047922628</v>
      </c>
      <c r="L159" s="11">
        <v>149.19999999999999</v>
      </c>
      <c r="M159" s="89">
        <v>8653.5999999999985</v>
      </c>
      <c r="N159" s="27">
        <v>0.2496527952077372</v>
      </c>
    </row>
    <row r="160" spans="1:14" s="76" customFormat="1" x14ac:dyDescent="0.25">
      <c r="A160" s="37"/>
      <c r="B160" s="71"/>
      <c r="C160" s="72">
        <v>13</v>
      </c>
      <c r="D160" s="186" t="s">
        <v>235</v>
      </c>
      <c r="E160" s="187"/>
      <c r="F160" s="187"/>
      <c r="G160" s="187"/>
      <c r="H160" s="68">
        <f>H161+H164+H167</f>
        <v>64372.494399999996</v>
      </c>
      <c r="I160" s="102">
        <v>0</v>
      </c>
      <c r="J160" s="90">
        <v>16514.7405</v>
      </c>
      <c r="K160" s="111">
        <v>0.25654964366271321</v>
      </c>
      <c r="L160" s="75">
        <v>0</v>
      </c>
      <c r="M160" s="90">
        <v>47857.753899999996</v>
      </c>
      <c r="N160" s="74">
        <v>0.74345035633728684</v>
      </c>
    </row>
    <row r="161" spans="1:14" s="82" customFormat="1" x14ac:dyDescent="0.25">
      <c r="A161" s="39"/>
      <c r="B161" s="78"/>
      <c r="C161" s="55">
        <v>1301</v>
      </c>
      <c r="D161" s="189" t="s">
        <v>236</v>
      </c>
      <c r="E161" s="190"/>
      <c r="F161" s="190"/>
      <c r="G161" s="190"/>
      <c r="H161" s="69">
        <f>H162+H163</f>
        <v>19902.379400000002</v>
      </c>
      <c r="I161" s="103"/>
      <c r="J161" s="91">
        <v>2422.1685000000002</v>
      </c>
      <c r="K161" s="112">
        <v>0.12170245835028147</v>
      </c>
      <c r="L161" s="81"/>
      <c r="M161" s="91">
        <v>17480.210899999998</v>
      </c>
      <c r="N161" s="80">
        <v>0.87829754164971841</v>
      </c>
    </row>
    <row r="162" spans="1:14" ht="45" x14ac:dyDescent="0.25">
      <c r="A162" s="6"/>
      <c r="B162" s="7"/>
      <c r="C162" s="54">
        <v>130101</v>
      </c>
      <c r="D162" s="31" t="s">
        <v>70</v>
      </c>
      <c r="E162" s="41" t="s">
        <v>9</v>
      </c>
      <c r="F162" s="33">
        <v>170.14</v>
      </c>
      <c r="G162" s="43">
        <v>27.71</v>
      </c>
      <c r="H162" s="43">
        <f>F162*G162</f>
        <v>4714.5793999999996</v>
      </c>
      <c r="I162" s="104">
        <v>38.85</v>
      </c>
      <c r="J162" s="89">
        <v>1076.5335</v>
      </c>
      <c r="K162" s="113">
        <v>0.22834136593393678</v>
      </c>
      <c r="L162" s="11">
        <v>131.29</v>
      </c>
      <c r="M162" s="89">
        <v>3638.0459000000001</v>
      </c>
      <c r="N162" s="27">
        <v>0.77165863406606328</v>
      </c>
    </row>
    <row r="163" spans="1:14" ht="45" x14ac:dyDescent="0.25">
      <c r="A163" s="6"/>
      <c r="B163" s="7"/>
      <c r="C163" s="54">
        <v>130102</v>
      </c>
      <c r="D163" s="31" t="s">
        <v>237</v>
      </c>
      <c r="E163" s="41" t="s">
        <v>9</v>
      </c>
      <c r="F163" s="33">
        <v>178.68</v>
      </c>
      <c r="G163" s="43">
        <v>85</v>
      </c>
      <c r="H163" s="43">
        <f t="shared" ref="H163:H171" si="14">F163*G163</f>
        <v>15187.800000000001</v>
      </c>
      <c r="I163" s="104">
        <v>15.831000000000003</v>
      </c>
      <c r="J163" s="89">
        <v>1345.6350000000002</v>
      </c>
      <c r="K163" s="113">
        <v>8.8599731363331102E-2</v>
      </c>
      <c r="L163" s="11">
        <v>162.84899999999999</v>
      </c>
      <c r="M163" s="89">
        <v>13842.164999999999</v>
      </c>
      <c r="N163" s="27">
        <v>0.91140026863666879</v>
      </c>
    </row>
    <row r="164" spans="1:14" s="82" customFormat="1" x14ac:dyDescent="0.25">
      <c r="A164" s="39"/>
      <c r="B164" s="78"/>
      <c r="C164" s="55">
        <v>1302</v>
      </c>
      <c r="D164" s="189" t="s">
        <v>227</v>
      </c>
      <c r="E164" s="190"/>
      <c r="F164" s="190"/>
      <c r="G164" s="190"/>
      <c r="H164" s="69">
        <f>H165+H166</f>
        <v>25100.6</v>
      </c>
      <c r="I164" s="107"/>
      <c r="J164" s="91">
        <v>8960</v>
      </c>
      <c r="K164" s="112">
        <v>0.35696357855987509</v>
      </c>
      <c r="L164" s="81"/>
      <c r="M164" s="91">
        <v>16140.599999999999</v>
      </c>
      <c r="N164" s="80">
        <v>0.64303642144012496</v>
      </c>
    </row>
    <row r="165" spans="1:14" ht="105" x14ac:dyDescent="0.25">
      <c r="A165" s="6"/>
      <c r="B165" s="7"/>
      <c r="C165" s="54">
        <v>130201</v>
      </c>
      <c r="D165" s="31" t="s">
        <v>238</v>
      </c>
      <c r="E165" s="41" t="s">
        <v>9</v>
      </c>
      <c r="F165" s="33">
        <v>8.5399999999999991</v>
      </c>
      <c r="G165" s="43">
        <v>150</v>
      </c>
      <c r="H165" s="43">
        <f t="shared" si="14"/>
        <v>1280.9999999999998</v>
      </c>
      <c r="I165" s="104">
        <v>0</v>
      </c>
      <c r="J165" s="89">
        <v>0</v>
      </c>
      <c r="K165" s="113" t="s">
        <v>597</v>
      </c>
      <c r="L165" s="11">
        <v>8.5399999999999991</v>
      </c>
      <c r="M165" s="89">
        <v>1280.9999999999998</v>
      </c>
      <c r="N165" s="27">
        <v>1</v>
      </c>
    </row>
    <row r="166" spans="1:14" ht="105" x14ac:dyDescent="0.25">
      <c r="A166" s="6"/>
      <c r="B166" s="7"/>
      <c r="C166" s="54">
        <v>130202</v>
      </c>
      <c r="D166" s="31" t="s">
        <v>239</v>
      </c>
      <c r="E166" s="41" t="s">
        <v>9</v>
      </c>
      <c r="F166" s="33">
        <v>170.14</v>
      </c>
      <c r="G166" s="43">
        <v>140</v>
      </c>
      <c r="H166" s="43">
        <f t="shared" si="14"/>
        <v>23819.599999999999</v>
      </c>
      <c r="I166" s="104">
        <v>64</v>
      </c>
      <c r="J166" s="89">
        <v>8960</v>
      </c>
      <c r="K166" s="113">
        <v>0.37616080874573882</v>
      </c>
      <c r="L166" s="11">
        <v>106.13999999999999</v>
      </c>
      <c r="M166" s="89">
        <v>14859.599999999999</v>
      </c>
      <c r="N166" s="27">
        <v>0.62383919125426113</v>
      </c>
    </row>
    <row r="167" spans="1:14" s="82" customFormat="1" x14ac:dyDescent="0.25">
      <c r="A167" s="39"/>
      <c r="B167" s="78"/>
      <c r="C167" s="55">
        <v>1303</v>
      </c>
      <c r="D167" s="189" t="s">
        <v>240</v>
      </c>
      <c r="E167" s="190"/>
      <c r="F167" s="190"/>
      <c r="G167" s="190"/>
      <c r="H167" s="69">
        <f>H168+H169+H170+H171</f>
        <v>19369.515000000003</v>
      </c>
      <c r="I167" s="107"/>
      <c r="J167" s="91">
        <v>5132.572000000001</v>
      </c>
      <c r="K167" s="112">
        <v>0.26498195747286396</v>
      </c>
      <c r="L167" s="81"/>
      <c r="M167" s="91">
        <v>14236.942999999999</v>
      </c>
      <c r="N167" s="80">
        <v>0.73501804252713587</v>
      </c>
    </row>
    <row r="168" spans="1:14" ht="75" x14ac:dyDescent="0.25">
      <c r="A168" s="6"/>
      <c r="B168" s="7"/>
      <c r="C168" s="54">
        <v>130301</v>
      </c>
      <c r="D168" s="31" t="s">
        <v>241</v>
      </c>
      <c r="E168" s="41" t="s">
        <v>18</v>
      </c>
      <c r="F168" s="33">
        <v>185</v>
      </c>
      <c r="G168" s="43">
        <v>77</v>
      </c>
      <c r="H168" s="43">
        <f t="shared" si="14"/>
        <v>14245</v>
      </c>
      <c r="I168" s="104">
        <v>38.900000000000006</v>
      </c>
      <c r="J168" s="89">
        <v>2995.3000000000006</v>
      </c>
      <c r="K168" s="113">
        <v>0.21027027027027029</v>
      </c>
      <c r="L168" s="11">
        <v>146.1</v>
      </c>
      <c r="M168" s="89">
        <v>11249.699999999999</v>
      </c>
      <c r="N168" s="27">
        <v>0.78972972972972966</v>
      </c>
    </row>
    <row r="169" spans="1:14" ht="30" x14ac:dyDescent="0.25">
      <c r="A169" s="6"/>
      <c r="B169" s="7"/>
      <c r="C169" s="54">
        <v>130302</v>
      </c>
      <c r="D169" s="31" t="s">
        <v>242</v>
      </c>
      <c r="E169" s="41" t="s">
        <v>18</v>
      </c>
      <c r="F169" s="33">
        <v>29.2</v>
      </c>
      <c r="G169" s="43">
        <v>150</v>
      </c>
      <c r="H169" s="43">
        <f t="shared" si="14"/>
        <v>4380</v>
      </c>
      <c r="I169" s="104">
        <v>11.5</v>
      </c>
      <c r="J169" s="89">
        <v>1725</v>
      </c>
      <c r="K169" s="113">
        <v>0.39383561643835618</v>
      </c>
      <c r="L169" s="11">
        <v>17.7</v>
      </c>
      <c r="M169" s="89">
        <v>2655</v>
      </c>
      <c r="N169" s="27">
        <v>0.60616438356164382</v>
      </c>
    </row>
    <row r="170" spans="1:14" ht="30" x14ac:dyDescent="0.25">
      <c r="A170" s="6"/>
      <c r="B170" s="7"/>
      <c r="C170" s="54">
        <v>130303</v>
      </c>
      <c r="D170" s="31" t="s">
        <v>243</v>
      </c>
      <c r="E170" s="41" t="s">
        <v>18</v>
      </c>
      <c r="F170" s="33">
        <v>6.4</v>
      </c>
      <c r="G170" s="43">
        <v>73.62</v>
      </c>
      <c r="H170" s="43">
        <f t="shared" si="14"/>
        <v>471.16800000000006</v>
      </c>
      <c r="I170" s="104">
        <v>5.6</v>
      </c>
      <c r="J170" s="89">
        <v>412.27199999999999</v>
      </c>
      <c r="K170" s="113">
        <v>0.87499999999999989</v>
      </c>
      <c r="L170" s="11">
        <v>0.80000000000000071</v>
      </c>
      <c r="M170" s="89">
        <v>58.896000000000058</v>
      </c>
      <c r="N170" s="27">
        <v>0.12500000000000011</v>
      </c>
    </row>
    <row r="171" spans="1:14" ht="45" x14ac:dyDescent="0.25">
      <c r="A171" s="6"/>
      <c r="B171" s="7"/>
      <c r="C171" s="54">
        <v>130304</v>
      </c>
      <c r="D171" s="31" t="s">
        <v>244</v>
      </c>
      <c r="E171" s="41" t="s">
        <v>18</v>
      </c>
      <c r="F171" s="33">
        <v>4.0999999999999996</v>
      </c>
      <c r="G171" s="43">
        <v>66.67</v>
      </c>
      <c r="H171" s="43">
        <f t="shared" si="14"/>
        <v>273.34699999999998</v>
      </c>
      <c r="I171" s="104">
        <v>0</v>
      </c>
      <c r="J171" s="89">
        <v>0</v>
      </c>
      <c r="K171" s="113" t="s">
        <v>597</v>
      </c>
      <c r="L171" s="11">
        <v>4.0999999999999996</v>
      </c>
      <c r="M171" s="89">
        <v>273.34699999999998</v>
      </c>
      <c r="N171" s="27">
        <v>1</v>
      </c>
    </row>
    <row r="172" spans="1:14" s="76" customFormat="1" x14ac:dyDescent="0.25">
      <c r="A172" s="37"/>
      <c r="B172" s="71"/>
      <c r="C172" s="72">
        <v>14</v>
      </c>
      <c r="D172" s="186" t="s">
        <v>245</v>
      </c>
      <c r="E172" s="187"/>
      <c r="F172" s="187"/>
      <c r="G172" s="187"/>
      <c r="H172" s="68">
        <f>H173+H175+H177+H187+H189+H194+H198+H203+H209</f>
        <v>46848.318399999996</v>
      </c>
      <c r="I172" s="108"/>
      <c r="J172" s="90">
        <v>32014.121999999999</v>
      </c>
      <c r="K172" s="111">
        <v>0.68335690785434899</v>
      </c>
      <c r="L172" s="75"/>
      <c r="M172" s="90">
        <v>14834.196399999999</v>
      </c>
      <c r="N172" s="74">
        <v>0.31664309214565106</v>
      </c>
    </row>
    <row r="173" spans="1:14" s="82" customFormat="1" x14ac:dyDescent="0.25">
      <c r="A173" s="39"/>
      <c r="B173" s="78"/>
      <c r="C173" s="55">
        <v>1401</v>
      </c>
      <c r="D173" s="189" t="s">
        <v>246</v>
      </c>
      <c r="E173" s="190"/>
      <c r="F173" s="190"/>
      <c r="G173" s="190"/>
      <c r="H173" s="69">
        <f>H174</f>
        <v>762.59</v>
      </c>
      <c r="I173" s="107"/>
      <c r="J173" s="91">
        <v>0</v>
      </c>
      <c r="K173" s="112">
        <v>0</v>
      </c>
      <c r="L173" s="81"/>
      <c r="M173" s="91">
        <v>762.59</v>
      </c>
      <c r="N173" s="80">
        <v>1</v>
      </c>
    </row>
    <row r="174" spans="1:14" ht="105" x14ac:dyDescent="0.25">
      <c r="A174" s="6"/>
      <c r="B174" s="7"/>
      <c r="C174" s="54">
        <v>140101</v>
      </c>
      <c r="D174" s="31" t="s">
        <v>247</v>
      </c>
      <c r="E174" s="41" t="s">
        <v>14</v>
      </c>
      <c r="F174" s="33">
        <v>1</v>
      </c>
      <c r="G174" s="43">
        <v>762.59</v>
      </c>
      <c r="H174" s="43">
        <f>F174*G174</f>
        <v>762.59</v>
      </c>
      <c r="I174" s="104">
        <v>0</v>
      </c>
      <c r="J174" s="89">
        <v>0</v>
      </c>
      <c r="K174" s="113" t="s">
        <v>597</v>
      </c>
      <c r="L174" s="11">
        <v>1</v>
      </c>
      <c r="M174" s="89">
        <v>762.59</v>
      </c>
      <c r="N174" s="27">
        <v>1</v>
      </c>
    </row>
    <row r="175" spans="1:14" s="82" customFormat="1" x14ac:dyDescent="0.25">
      <c r="A175" s="39"/>
      <c r="B175" s="78"/>
      <c r="C175" s="55">
        <v>1402</v>
      </c>
      <c r="D175" s="189" t="s">
        <v>248</v>
      </c>
      <c r="E175" s="190"/>
      <c r="F175" s="190"/>
      <c r="G175" s="190"/>
      <c r="H175" s="69">
        <f>H176</f>
        <v>5854.16</v>
      </c>
      <c r="I175" s="107"/>
      <c r="J175" s="91">
        <v>5854.16</v>
      </c>
      <c r="K175" s="112">
        <v>1</v>
      </c>
      <c r="L175" s="81"/>
      <c r="M175" s="91">
        <v>0</v>
      </c>
      <c r="N175" s="80">
        <v>0</v>
      </c>
    </row>
    <row r="176" spans="1:14" ht="60" x14ac:dyDescent="0.25">
      <c r="A176" s="6"/>
      <c r="B176" s="7"/>
      <c r="C176" s="41" t="s">
        <v>249</v>
      </c>
      <c r="D176" s="31" t="s">
        <v>250</v>
      </c>
      <c r="E176" s="41" t="s">
        <v>14</v>
      </c>
      <c r="F176" s="33">
        <v>1</v>
      </c>
      <c r="G176" s="43">
        <v>5854.16</v>
      </c>
      <c r="H176" s="43">
        <f t="shared" ref="H176" si="15">F176*G176</f>
        <v>5854.16</v>
      </c>
      <c r="I176" s="104">
        <v>1</v>
      </c>
      <c r="J176" s="89">
        <v>5854.16</v>
      </c>
      <c r="K176" s="113">
        <v>1</v>
      </c>
      <c r="L176" s="11">
        <v>0</v>
      </c>
      <c r="M176" s="89">
        <v>0</v>
      </c>
      <c r="N176" s="27" t="s">
        <v>597</v>
      </c>
    </row>
    <row r="177" spans="1:14" s="82" customFormat="1" x14ac:dyDescent="0.25">
      <c r="A177" s="39"/>
      <c r="B177" s="78"/>
      <c r="C177" s="48">
        <v>1403</v>
      </c>
      <c r="D177" s="195" t="s">
        <v>251</v>
      </c>
      <c r="E177" s="196"/>
      <c r="F177" s="196"/>
      <c r="G177" s="196"/>
      <c r="H177" s="70">
        <f>SUM(H178:H186)</f>
        <v>11010.02</v>
      </c>
      <c r="I177" s="107"/>
      <c r="J177" s="91">
        <v>4980.88</v>
      </c>
      <c r="K177" s="112">
        <v>0.45239518184344807</v>
      </c>
      <c r="L177" s="81"/>
      <c r="M177" s="91">
        <v>6029.1399999999994</v>
      </c>
      <c r="N177" s="80">
        <v>0.54760481815655182</v>
      </c>
    </row>
    <row r="178" spans="1:14" ht="30" x14ac:dyDescent="0.25">
      <c r="A178" s="6"/>
      <c r="B178" s="7"/>
      <c r="C178" s="54">
        <v>140301</v>
      </c>
      <c r="D178" s="31" t="s">
        <v>35</v>
      </c>
      <c r="E178" s="41" t="s">
        <v>36</v>
      </c>
      <c r="F178" s="33">
        <v>9</v>
      </c>
      <c r="G178" s="43">
        <v>108.71</v>
      </c>
      <c r="H178" s="43">
        <f t="shared" ref="H178:H193" si="16">F178*G178</f>
        <v>978.39</v>
      </c>
      <c r="I178" s="104">
        <v>7</v>
      </c>
      <c r="J178" s="89">
        <v>760.96999999999991</v>
      </c>
      <c r="K178" s="113">
        <v>0.77777777777777779</v>
      </c>
      <c r="L178" s="11">
        <v>2</v>
      </c>
      <c r="M178" s="89">
        <v>217.42</v>
      </c>
      <c r="N178" s="27">
        <v>0.22222222222222221</v>
      </c>
    </row>
    <row r="179" spans="1:14" ht="30" x14ac:dyDescent="0.25">
      <c r="A179" s="6"/>
      <c r="B179" s="7"/>
      <c r="C179" s="54">
        <v>140302</v>
      </c>
      <c r="D179" s="31" t="s">
        <v>37</v>
      </c>
      <c r="E179" s="41" t="s">
        <v>36</v>
      </c>
      <c r="F179" s="33">
        <v>5</v>
      </c>
      <c r="G179" s="43">
        <v>261.67</v>
      </c>
      <c r="H179" s="43">
        <f t="shared" si="16"/>
        <v>1308.3500000000001</v>
      </c>
      <c r="I179" s="104">
        <v>3</v>
      </c>
      <c r="J179" s="89">
        <v>785.01</v>
      </c>
      <c r="K179" s="113">
        <v>0.6</v>
      </c>
      <c r="L179" s="11">
        <v>2</v>
      </c>
      <c r="M179" s="89">
        <v>523.34</v>
      </c>
      <c r="N179" s="27">
        <v>0.4</v>
      </c>
    </row>
    <row r="180" spans="1:14" ht="30" x14ac:dyDescent="0.25">
      <c r="A180" s="6"/>
      <c r="B180" s="7"/>
      <c r="C180" s="54">
        <v>140303</v>
      </c>
      <c r="D180" s="31" t="s">
        <v>252</v>
      </c>
      <c r="E180" s="41" t="s">
        <v>36</v>
      </c>
      <c r="F180" s="33">
        <v>3</v>
      </c>
      <c r="G180" s="43">
        <v>427.22</v>
      </c>
      <c r="H180" s="43">
        <f t="shared" si="16"/>
        <v>1281.6600000000001</v>
      </c>
      <c r="I180" s="104">
        <v>0</v>
      </c>
      <c r="J180" s="89">
        <v>0</v>
      </c>
      <c r="K180" s="113" t="s">
        <v>597</v>
      </c>
      <c r="L180" s="11">
        <v>3</v>
      </c>
      <c r="M180" s="89">
        <v>1281.6600000000001</v>
      </c>
      <c r="N180" s="27">
        <v>1</v>
      </c>
    </row>
    <row r="181" spans="1:14" ht="30" x14ac:dyDescent="0.25">
      <c r="A181" s="6"/>
      <c r="B181" s="7"/>
      <c r="C181" s="54">
        <v>140304</v>
      </c>
      <c r="D181" s="31" t="s">
        <v>253</v>
      </c>
      <c r="E181" s="41" t="s">
        <v>36</v>
      </c>
      <c r="F181" s="33">
        <v>6</v>
      </c>
      <c r="G181" s="43">
        <v>412.04</v>
      </c>
      <c r="H181" s="43">
        <f t="shared" si="16"/>
        <v>2472.2400000000002</v>
      </c>
      <c r="I181" s="104">
        <v>2</v>
      </c>
      <c r="J181" s="89">
        <v>824.08</v>
      </c>
      <c r="K181" s="113">
        <v>0.33333333333333331</v>
      </c>
      <c r="L181" s="11">
        <v>4</v>
      </c>
      <c r="M181" s="89">
        <v>1648.16</v>
      </c>
      <c r="N181" s="27">
        <v>0.66666666666666663</v>
      </c>
    </row>
    <row r="182" spans="1:14" ht="30" x14ac:dyDescent="0.25">
      <c r="A182" s="6"/>
      <c r="B182" s="7"/>
      <c r="C182" s="54">
        <v>140305</v>
      </c>
      <c r="D182" s="31" t="s">
        <v>38</v>
      </c>
      <c r="E182" s="41" t="s">
        <v>36</v>
      </c>
      <c r="F182" s="33">
        <v>7</v>
      </c>
      <c r="G182" s="43">
        <v>147.41999999999999</v>
      </c>
      <c r="H182" s="43">
        <f t="shared" si="16"/>
        <v>1031.9399999999998</v>
      </c>
      <c r="I182" s="104">
        <v>5</v>
      </c>
      <c r="J182" s="89">
        <v>737.09999999999991</v>
      </c>
      <c r="K182" s="113">
        <v>0.7142857142857143</v>
      </c>
      <c r="L182" s="11">
        <v>2</v>
      </c>
      <c r="M182" s="89">
        <v>294.83999999999997</v>
      </c>
      <c r="N182" s="27">
        <v>0.2857142857142857</v>
      </c>
    </row>
    <row r="183" spans="1:14" ht="30" x14ac:dyDescent="0.25">
      <c r="A183" s="6"/>
      <c r="B183" s="7"/>
      <c r="C183" s="54">
        <v>140306</v>
      </c>
      <c r="D183" s="31" t="s">
        <v>39</v>
      </c>
      <c r="E183" s="41" t="s">
        <v>36</v>
      </c>
      <c r="F183" s="33">
        <v>9</v>
      </c>
      <c r="G183" s="43">
        <v>104.72</v>
      </c>
      <c r="H183" s="43">
        <f t="shared" si="16"/>
        <v>942.48</v>
      </c>
      <c r="I183" s="104">
        <v>8</v>
      </c>
      <c r="J183" s="89">
        <v>837.76</v>
      </c>
      <c r="K183" s="113">
        <v>0.88888888888888884</v>
      </c>
      <c r="L183" s="11">
        <v>1</v>
      </c>
      <c r="M183" s="89">
        <v>104.72</v>
      </c>
      <c r="N183" s="27">
        <v>0.1111111111111111</v>
      </c>
    </row>
    <row r="184" spans="1:14" ht="45" x14ac:dyDescent="0.25">
      <c r="A184" s="6"/>
      <c r="B184" s="7"/>
      <c r="C184" s="54">
        <v>140307</v>
      </c>
      <c r="D184" s="31" t="s">
        <v>254</v>
      </c>
      <c r="E184" s="41" t="s">
        <v>14</v>
      </c>
      <c r="F184" s="33">
        <v>4</v>
      </c>
      <c r="G184" s="43">
        <v>227.49</v>
      </c>
      <c r="H184" s="43">
        <f t="shared" si="16"/>
        <v>909.96</v>
      </c>
      <c r="I184" s="104">
        <v>4</v>
      </c>
      <c r="J184" s="89">
        <v>909.96</v>
      </c>
      <c r="K184" s="113">
        <v>1</v>
      </c>
      <c r="L184" s="11">
        <v>0</v>
      </c>
      <c r="M184" s="89">
        <v>0</v>
      </c>
      <c r="N184" s="27" t="s">
        <v>597</v>
      </c>
    </row>
    <row r="185" spans="1:14" ht="45" x14ac:dyDescent="0.25">
      <c r="A185" s="6"/>
      <c r="B185" s="7"/>
      <c r="C185" s="54">
        <v>140308</v>
      </c>
      <c r="D185" s="31" t="s">
        <v>255</v>
      </c>
      <c r="E185" s="41" t="s">
        <v>14</v>
      </c>
      <c r="F185" s="33">
        <v>6</v>
      </c>
      <c r="G185" s="43">
        <v>126</v>
      </c>
      <c r="H185" s="43">
        <f t="shared" si="16"/>
        <v>756</v>
      </c>
      <c r="I185" s="104">
        <v>1</v>
      </c>
      <c r="J185" s="89">
        <v>126</v>
      </c>
      <c r="K185" s="113">
        <v>0.16666666666666666</v>
      </c>
      <c r="L185" s="11">
        <v>5</v>
      </c>
      <c r="M185" s="89">
        <v>630</v>
      </c>
      <c r="N185" s="27">
        <v>0.83333333333333337</v>
      </c>
    </row>
    <row r="186" spans="1:14" ht="75" x14ac:dyDescent="0.25">
      <c r="A186" s="6"/>
      <c r="B186" s="7"/>
      <c r="C186" s="54">
        <v>140309</v>
      </c>
      <c r="D186" s="31" t="s">
        <v>256</v>
      </c>
      <c r="E186" s="41" t="s">
        <v>14</v>
      </c>
      <c r="F186" s="33">
        <v>1</v>
      </c>
      <c r="G186" s="43">
        <v>1329</v>
      </c>
      <c r="H186" s="43">
        <f t="shared" si="16"/>
        <v>1329</v>
      </c>
      <c r="I186" s="104">
        <v>0</v>
      </c>
      <c r="J186" s="89">
        <v>0</v>
      </c>
      <c r="K186" s="113" t="s">
        <v>597</v>
      </c>
      <c r="L186" s="11">
        <v>1</v>
      </c>
      <c r="M186" s="89">
        <v>1329</v>
      </c>
      <c r="N186" s="27">
        <v>1</v>
      </c>
    </row>
    <row r="187" spans="1:14" s="82" customFormat="1" x14ac:dyDescent="0.25">
      <c r="A187" s="39"/>
      <c r="B187" s="78"/>
      <c r="C187" s="55">
        <v>1404</v>
      </c>
      <c r="D187" s="189" t="s">
        <v>257</v>
      </c>
      <c r="E187" s="190"/>
      <c r="F187" s="190"/>
      <c r="G187" s="190"/>
      <c r="H187" s="69">
        <f>H188</f>
        <v>9044.8799999999992</v>
      </c>
      <c r="I187" s="107"/>
      <c r="J187" s="91">
        <v>9044.8799999999992</v>
      </c>
      <c r="K187" s="112">
        <v>1</v>
      </c>
      <c r="L187" s="81"/>
      <c r="M187" s="91">
        <v>0</v>
      </c>
      <c r="N187" s="80">
        <v>0</v>
      </c>
    </row>
    <row r="188" spans="1:14" ht="45" x14ac:dyDescent="0.25">
      <c r="A188" s="6"/>
      <c r="B188" s="7"/>
      <c r="C188" s="54">
        <v>140401</v>
      </c>
      <c r="D188" s="31" t="s">
        <v>258</v>
      </c>
      <c r="E188" s="41" t="s">
        <v>18</v>
      </c>
      <c r="F188" s="33">
        <v>78</v>
      </c>
      <c r="G188" s="43">
        <v>115.96</v>
      </c>
      <c r="H188" s="43">
        <f t="shared" si="16"/>
        <v>9044.8799999999992</v>
      </c>
      <c r="I188" s="104">
        <v>78</v>
      </c>
      <c r="J188" s="89">
        <v>9044.8799999999992</v>
      </c>
      <c r="K188" s="113">
        <v>1</v>
      </c>
      <c r="L188" s="11">
        <v>0</v>
      </c>
      <c r="M188" s="89">
        <v>0</v>
      </c>
      <c r="N188" s="27" t="s">
        <v>597</v>
      </c>
    </row>
    <row r="189" spans="1:14" s="82" customFormat="1" ht="18" customHeight="1" x14ac:dyDescent="0.25">
      <c r="A189" s="39"/>
      <c r="B189" s="78"/>
      <c r="C189" s="55">
        <v>1405</v>
      </c>
      <c r="D189" s="189" t="s">
        <v>259</v>
      </c>
      <c r="E189" s="190"/>
      <c r="F189" s="190"/>
      <c r="G189" s="190"/>
      <c r="H189" s="69">
        <f>SUM(H190:H193)</f>
        <v>10435.77</v>
      </c>
      <c r="I189" s="107"/>
      <c r="J189" s="91">
        <v>5543.3099999999995</v>
      </c>
      <c r="K189" s="112">
        <v>0.53118361175073803</v>
      </c>
      <c r="L189" s="81"/>
      <c r="M189" s="91">
        <v>4892.46</v>
      </c>
      <c r="N189" s="80">
        <v>0.46881638824926192</v>
      </c>
    </row>
    <row r="190" spans="1:14" ht="105" x14ac:dyDescent="0.25">
      <c r="A190" s="6"/>
      <c r="B190" s="7"/>
      <c r="C190" s="54">
        <v>140501</v>
      </c>
      <c r="D190" s="31" t="s">
        <v>260</v>
      </c>
      <c r="E190" s="41" t="s">
        <v>14</v>
      </c>
      <c r="F190" s="33">
        <v>5</v>
      </c>
      <c r="G190" s="43">
        <v>777.28</v>
      </c>
      <c r="H190" s="43">
        <f t="shared" si="16"/>
        <v>3886.3999999999996</v>
      </c>
      <c r="I190" s="104">
        <v>3</v>
      </c>
      <c r="J190" s="89">
        <v>2331.84</v>
      </c>
      <c r="K190" s="113">
        <v>0.6</v>
      </c>
      <c r="L190" s="11">
        <v>2</v>
      </c>
      <c r="M190" s="89">
        <v>1554.56</v>
      </c>
      <c r="N190" s="27">
        <v>0.4</v>
      </c>
    </row>
    <row r="191" spans="1:14" ht="105" x14ac:dyDescent="0.25">
      <c r="A191" s="6"/>
      <c r="B191" s="7"/>
      <c r="C191" s="54">
        <v>140502</v>
      </c>
      <c r="D191" s="31" t="s">
        <v>261</v>
      </c>
      <c r="E191" s="41" t="s">
        <v>14</v>
      </c>
      <c r="F191" s="33">
        <v>3</v>
      </c>
      <c r="G191" s="43">
        <v>767.71</v>
      </c>
      <c r="H191" s="43">
        <f t="shared" si="16"/>
        <v>2303.13</v>
      </c>
      <c r="I191" s="104">
        <v>2</v>
      </c>
      <c r="J191" s="89">
        <v>1535.42</v>
      </c>
      <c r="K191" s="113">
        <v>0.66666666666666663</v>
      </c>
      <c r="L191" s="11">
        <v>1</v>
      </c>
      <c r="M191" s="89">
        <v>767.71</v>
      </c>
      <c r="N191" s="27">
        <v>0.33333333333333331</v>
      </c>
    </row>
    <row r="192" spans="1:14" ht="105" x14ac:dyDescent="0.25">
      <c r="A192" s="6"/>
      <c r="B192" s="7"/>
      <c r="C192" s="54">
        <v>140503</v>
      </c>
      <c r="D192" s="31" t="s">
        <v>262</v>
      </c>
      <c r="E192" s="41" t="s">
        <v>14</v>
      </c>
      <c r="F192" s="33">
        <v>4</v>
      </c>
      <c r="G192" s="43">
        <v>856.73</v>
      </c>
      <c r="H192" s="43">
        <f t="shared" si="16"/>
        <v>3426.92</v>
      </c>
      <c r="I192" s="104">
        <v>1</v>
      </c>
      <c r="J192" s="89">
        <v>856.73</v>
      </c>
      <c r="K192" s="113">
        <v>0.25</v>
      </c>
      <c r="L192" s="11">
        <v>3</v>
      </c>
      <c r="M192" s="89">
        <v>2570.19</v>
      </c>
      <c r="N192" s="27">
        <v>0.75</v>
      </c>
    </row>
    <row r="193" spans="1:14" ht="105" x14ac:dyDescent="0.25">
      <c r="A193" s="6"/>
      <c r="B193" s="7"/>
      <c r="C193" s="54">
        <v>140504</v>
      </c>
      <c r="D193" s="31" t="s">
        <v>263</v>
      </c>
      <c r="E193" s="41" t="s">
        <v>14</v>
      </c>
      <c r="F193" s="33">
        <v>1</v>
      </c>
      <c r="G193" s="43">
        <v>819.32</v>
      </c>
      <c r="H193" s="43">
        <f t="shared" si="16"/>
        <v>819.32</v>
      </c>
      <c r="I193" s="104">
        <v>1</v>
      </c>
      <c r="J193" s="89">
        <v>819.32</v>
      </c>
      <c r="K193" s="113">
        <v>1</v>
      </c>
      <c r="L193" s="11">
        <v>0</v>
      </c>
      <c r="M193" s="89">
        <v>0</v>
      </c>
      <c r="N193" s="27" t="s">
        <v>597</v>
      </c>
    </row>
    <row r="194" spans="1:14" s="82" customFormat="1" x14ac:dyDescent="0.25">
      <c r="A194" s="39"/>
      <c r="B194" s="78"/>
      <c r="C194" s="55">
        <v>1406</v>
      </c>
      <c r="D194" s="189" t="s">
        <v>264</v>
      </c>
      <c r="E194" s="190"/>
      <c r="F194" s="190"/>
      <c r="G194" s="190"/>
      <c r="H194" s="69">
        <f>H195+H196+H197</f>
        <v>1193.22</v>
      </c>
      <c r="I194" s="107"/>
      <c r="J194" s="91">
        <v>1193.22</v>
      </c>
      <c r="K194" s="112">
        <v>1</v>
      </c>
      <c r="L194" s="81"/>
      <c r="M194" s="91">
        <v>0</v>
      </c>
      <c r="N194" s="80">
        <v>0</v>
      </c>
    </row>
    <row r="195" spans="1:14" ht="30" x14ac:dyDescent="0.25">
      <c r="A195" s="6"/>
      <c r="B195" s="7"/>
      <c r="C195" s="54">
        <v>140601</v>
      </c>
      <c r="D195" s="31" t="s">
        <v>40</v>
      </c>
      <c r="E195" s="41" t="s">
        <v>18</v>
      </c>
      <c r="F195" s="33">
        <v>18</v>
      </c>
      <c r="G195" s="43">
        <v>23.43</v>
      </c>
      <c r="H195" s="43">
        <f t="shared" ref="H195:H214" si="17">F195*G195</f>
        <v>421.74</v>
      </c>
      <c r="I195" s="104">
        <v>18</v>
      </c>
      <c r="J195" s="89">
        <v>421.74</v>
      </c>
      <c r="K195" s="113">
        <v>1</v>
      </c>
      <c r="L195" s="11">
        <v>0</v>
      </c>
      <c r="M195" s="89">
        <v>0</v>
      </c>
      <c r="N195" s="27" t="s">
        <v>597</v>
      </c>
    </row>
    <row r="196" spans="1:14" ht="30" x14ac:dyDescent="0.25">
      <c r="A196" s="6"/>
      <c r="B196" s="7"/>
      <c r="C196" s="54">
        <v>140602</v>
      </c>
      <c r="D196" s="31" t="s">
        <v>41</v>
      </c>
      <c r="E196" s="41" t="s">
        <v>18</v>
      </c>
      <c r="F196" s="33">
        <v>12</v>
      </c>
      <c r="G196" s="43">
        <v>26.77</v>
      </c>
      <c r="H196" s="43">
        <f t="shared" si="17"/>
        <v>321.24</v>
      </c>
      <c r="I196" s="104">
        <v>12</v>
      </c>
      <c r="J196" s="89">
        <v>321.24</v>
      </c>
      <c r="K196" s="113">
        <v>1</v>
      </c>
      <c r="L196" s="11">
        <v>0</v>
      </c>
      <c r="M196" s="89">
        <v>0</v>
      </c>
      <c r="N196" s="27" t="s">
        <v>597</v>
      </c>
    </row>
    <row r="197" spans="1:14" ht="30" x14ac:dyDescent="0.25">
      <c r="A197" s="6"/>
      <c r="B197" s="7"/>
      <c r="C197" s="54">
        <v>140603</v>
      </c>
      <c r="D197" s="31" t="s">
        <v>265</v>
      </c>
      <c r="E197" s="41" t="s">
        <v>18</v>
      </c>
      <c r="F197" s="33">
        <v>12</v>
      </c>
      <c r="G197" s="43">
        <v>37.520000000000003</v>
      </c>
      <c r="H197" s="43">
        <f t="shared" si="17"/>
        <v>450.24</v>
      </c>
      <c r="I197" s="104">
        <v>12</v>
      </c>
      <c r="J197" s="89">
        <v>450.24</v>
      </c>
      <c r="K197" s="113">
        <v>1</v>
      </c>
      <c r="L197" s="11">
        <v>0</v>
      </c>
      <c r="M197" s="89">
        <v>0</v>
      </c>
      <c r="N197" s="27" t="s">
        <v>597</v>
      </c>
    </row>
    <row r="198" spans="1:14" s="82" customFormat="1" x14ac:dyDescent="0.25">
      <c r="A198" s="39"/>
      <c r="B198" s="78"/>
      <c r="C198" s="55">
        <v>1407</v>
      </c>
      <c r="D198" s="189" t="s">
        <v>266</v>
      </c>
      <c r="E198" s="190"/>
      <c r="F198" s="190"/>
      <c r="G198" s="190"/>
      <c r="H198" s="69">
        <f>SUM(H199:H202)</f>
        <v>1649.4199999999998</v>
      </c>
      <c r="I198" s="107"/>
      <c r="J198" s="91">
        <v>1614.1399999999999</v>
      </c>
      <c r="K198" s="112">
        <v>0.97861066314219547</v>
      </c>
      <c r="L198" s="81"/>
      <c r="M198" s="91">
        <v>35.28</v>
      </c>
      <c r="N198" s="80">
        <v>2.1389336857804565E-2</v>
      </c>
    </row>
    <row r="199" spans="1:14" ht="45" x14ac:dyDescent="0.25">
      <c r="A199" s="6"/>
      <c r="B199" s="7"/>
      <c r="C199" s="54">
        <v>140701</v>
      </c>
      <c r="D199" s="31" t="s">
        <v>43</v>
      </c>
      <c r="E199" s="41" t="s">
        <v>18</v>
      </c>
      <c r="F199" s="33">
        <v>12</v>
      </c>
      <c r="G199" s="43">
        <v>50.61</v>
      </c>
      <c r="H199" s="43">
        <f t="shared" si="17"/>
        <v>607.31999999999994</v>
      </c>
      <c r="I199" s="104">
        <v>12</v>
      </c>
      <c r="J199" s="89">
        <v>607.31999999999994</v>
      </c>
      <c r="K199" s="113">
        <v>1</v>
      </c>
      <c r="L199" s="11">
        <v>0</v>
      </c>
      <c r="M199" s="89">
        <v>0</v>
      </c>
      <c r="N199" s="27" t="s">
        <v>597</v>
      </c>
    </row>
    <row r="200" spans="1:14" ht="45" x14ac:dyDescent="0.25">
      <c r="A200" s="6"/>
      <c r="B200" s="7"/>
      <c r="C200" s="54">
        <v>140702</v>
      </c>
      <c r="D200" s="31" t="s">
        <v>44</v>
      </c>
      <c r="E200" s="41" t="s">
        <v>18</v>
      </c>
      <c r="F200" s="33">
        <v>12</v>
      </c>
      <c r="G200" s="43">
        <v>75.36</v>
      </c>
      <c r="H200" s="43">
        <f t="shared" si="17"/>
        <v>904.31999999999994</v>
      </c>
      <c r="I200" s="104">
        <v>12</v>
      </c>
      <c r="J200" s="89">
        <v>904.31999999999994</v>
      </c>
      <c r="K200" s="113">
        <v>1</v>
      </c>
      <c r="L200" s="11">
        <v>0</v>
      </c>
      <c r="M200" s="89">
        <v>0</v>
      </c>
      <c r="N200" s="27" t="s">
        <v>597</v>
      </c>
    </row>
    <row r="201" spans="1:14" ht="30" x14ac:dyDescent="0.25">
      <c r="A201" s="6"/>
      <c r="B201" s="7"/>
      <c r="C201" s="54">
        <v>140703</v>
      </c>
      <c r="D201" s="31" t="s">
        <v>267</v>
      </c>
      <c r="E201" s="41" t="s">
        <v>14</v>
      </c>
      <c r="F201" s="33">
        <v>5</v>
      </c>
      <c r="G201" s="43">
        <v>20.5</v>
      </c>
      <c r="H201" s="43">
        <f t="shared" si="17"/>
        <v>102.5</v>
      </c>
      <c r="I201" s="104">
        <v>5</v>
      </c>
      <c r="J201" s="89">
        <v>102.5</v>
      </c>
      <c r="K201" s="113">
        <v>1</v>
      </c>
      <c r="L201" s="11">
        <v>0</v>
      </c>
      <c r="M201" s="89">
        <v>0</v>
      </c>
      <c r="N201" s="27" t="s">
        <v>597</v>
      </c>
    </row>
    <row r="202" spans="1:14" ht="30" x14ac:dyDescent="0.25">
      <c r="A202" s="6"/>
      <c r="B202" s="7"/>
      <c r="C202" s="54">
        <v>140704</v>
      </c>
      <c r="D202" s="31" t="s">
        <v>268</v>
      </c>
      <c r="E202" s="41" t="s">
        <v>14</v>
      </c>
      <c r="F202" s="33">
        <v>1</v>
      </c>
      <c r="G202" s="43">
        <v>35.28</v>
      </c>
      <c r="H202" s="43">
        <f t="shared" si="17"/>
        <v>35.28</v>
      </c>
      <c r="I202" s="109"/>
      <c r="J202" s="89">
        <v>0</v>
      </c>
      <c r="K202" s="113" t="s">
        <v>597</v>
      </c>
      <c r="L202" s="11">
        <v>1</v>
      </c>
      <c r="M202" s="89">
        <v>35.28</v>
      </c>
      <c r="N202" s="27">
        <v>1</v>
      </c>
    </row>
    <row r="203" spans="1:14" s="82" customFormat="1" ht="33.75" customHeight="1" x14ac:dyDescent="0.25">
      <c r="A203" s="39"/>
      <c r="B203" s="78"/>
      <c r="C203" s="55">
        <v>1408</v>
      </c>
      <c r="D203" s="189" t="s">
        <v>269</v>
      </c>
      <c r="E203" s="190"/>
      <c r="F203" s="190"/>
      <c r="G203" s="190"/>
      <c r="H203" s="69">
        <f>SUM(H204:H208)</f>
        <v>1472.0183999999999</v>
      </c>
      <c r="I203" s="107"/>
      <c r="J203" s="91">
        <v>1051.472</v>
      </c>
      <c r="K203" s="112">
        <v>0.71430628856269729</v>
      </c>
      <c r="L203" s="81"/>
      <c r="M203" s="91">
        <v>420.54640000000001</v>
      </c>
      <c r="N203" s="80">
        <v>0.28569371143730271</v>
      </c>
    </row>
    <row r="204" spans="1:14" ht="45" x14ac:dyDescent="0.25">
      <c r="A204" s="6"/>
      <c r="B204" s="7"/>
      <c r="C204" s="54">
        <v>140801</v>
      </c>
      <c r="D204" s="31" t="s">
        <v>45</v>
      </c>
      <c r="E204" s="41" t="s">
        <v>18</v>
      </c>
      <c r="F204" s="33">
        <v>55</v>
      </c>
      <c r="G204" s="43">
        <v>12.58</v>
      </c>
      <c r="H204" s="43">
        <f t="shared" si="17"/>
        <v>691.9</v>
      </c>
      <c r="I204" s="104">
        <v>40</v>
      </c>
      <c r="J204" s="89">
        <v>503.2</v>
      </c>
      <c r="K204" s="113">
        <v>0.72727272727272729</v>
      </c>
      <c r="L204" s="11">
        <v>15</v>
      </c>
      <c r="M204" s="89">
        <v>188.7</v>
      </c>
      <c r="N204" s="27">
        <v>0.27272727272727271</v>
      </c>
    </row>
    <row r="205" spans="1:14" ht="45" x14ac:dyDescent="0.25">
      <c r="A205" s="6"/>
      <c r="B205" s="7"/>
      <c r="C205" s="54">
        <v>140802</v>
      </c>
      <c r="D205" s="31" t="s">
        <v>46</v>
      </c>
      <c r="E205" s="41" t="s">
        <v>18</v>
      </c>
      <c r="F205" s="33">
        <v>36.28</v>
      </c>
      <c r="G205" s="43">
        <v>18.88</v>
      </c>
      <c r="H205" s="43">
        <f t="shared" si="17"/>
        <v>684.96640000000002</v>
      </c>
      <c r="I205" s="104">
        <v>24</v>
      </c>
      <c r="J205" s="89">
        <v>453.12</v>
      </c>
      <c r="K205" s="113">
        <v>0.66152149944873206</v>
      </c>
      <c r="L205" s="11">
        <v>12.280000000000001</v>
      </c>
      <c r="M205" s="89">
        <v>231.84640000000002</v>
      </c>
      <c r="N205" s="27">
        <v>0.33847850055126794</v>
      </c>
    </row>
    <row r="206" spans="1:14" ht="45" x14ac:dyDescent="0.25">
      <c r="A206" s="6"/>
      <c r="B206" s="7"/>
      <c r="C206" s="54">
        <v>140803</v>
      </c>
      <c r="D206" s="31" t="s">
        <v>47</v>
      </c>
      <c r="E206" s="41" t="s">
        <v>18</v>
      </c>
      <c r="F206" s="33">
        <v>1</v>
      </c>
      <c r="G206" s="43">
        <v>36.56</v>
      </c>
      <c r="H206" s="43">
        <f t="shared" si="17"/>
        <v>36.56</v>
      </c>
      <c r="I206" s="104">
        <v>1</v>
      </c>
      <c r="J206" s="89">
        <v>36.56</v>
      </c>
      <c r="K206" s="113">
        <v>1</v>
      </c>
      <c r="L206" s="11">
        <v>0</v>
      </c>
      <c r="M206" s="89">
        <v>0</v>
      </c>
      <c r="N206" s="27" t="s">
        <v>597</v>
      </c>
    </row>
    <row r="207" spans="1:14" ht="45" x14ac:dyDescent="0.25">
      <c r="A207" s="6"/>
      <c r="B207" s="7"/>
      <c r="C207" s="54">
        <v>140804</v>
      </c>
      <c r="D207" s="31" t="s">
        <v>48</v>
      </c>
      <c r="E207" s="41" t="s">
        <v>18</v>
      </c>
      <c r="F207" s="33">
        <v>1</v>
      </c>
      <c r="G207" s="43">
        <v>53.23</v>
      </c>
      <c r="H207" s="43">
        <f t="shared" si="17"/>
        <v>53.23</v>
      </c>
      <c r="I207" s="104">
        <v>1</v>
      </c>
      <c r="J207" s="89">
        <v>53.23</v>
      </c>
      <c r="K207" s="113">
        <v>1</v>
      </c>
      <c r="L207" s="11">
        <v>0</v>
      </c>
      <c r="M207" s="89">
        <v>0</v>
      </c>
      <c r="N207" s="27" t="s">
        <v>597</v>
      </c>
    </row>
    <row r="208" spans="1:14" ht="45" x14ac:dyDescent="0.25">
      <c r="A208" s="6"/>
      <c r="B208" s="7"/>
      <c r="C208" s="54">
        <v>140805</v>
      </c>
      <c r="D208" s="31" t="s">
        <v>270</v>
      </c>
      <c r="E208" s="41" t="s">
        <v>271</v>
      </c>
      <c r="F208" s="33">
        <v>1.4</v>
      </c>
      <c r="G208" s="43">
        <v>3.83</v>
      </c>
      <c r="H208" s="43">
        <f t="shared" si="17"/>
        <v>5.3620000000000001</v>
      </c>
      <c r="I208" s="104">
        <v>1.4</v>
      </c>
      <c r="J208" s="89">
        <v>5.3620000000000001</v>
      </c>
      <c r="K208" s="113">
        <v>1</v>
      </c>
      <c r="L208" s="11">
        <v>0</v>
      </c>
      <c r="M208" s="89">
        <v>0</v>
      </c>
      <c r="N208" s="27" t="s">
        <v>597</v>
      </c>
    </row>
    <row r="209" spans="1:14" s="82" customFormat="1" x14ac:dyDescent="0.25">
      <c r="A209" s="39"/>
      <c r="B209" s="78"/>
      <c r="C209" s="55">
        <v>1409</v>
      </c>
      <c r="D209" s="189" t="s">
        <v>272</v>
      </c>
      <c r="E209" s="190"/>
      <c r="F209" s="190"/>
      <c r="G209" s="190"/>
      <c r="H209" s="69">
        <f>SUM(H210:H214)</f>
        <v>5426.24</v>
      </c>
      <c r="I209" s="107"/>
      <c r="J209" s="91">
        <v>2732.0600000000004</v>
      </c>
      <c r="K209" s="112">
        <v>0.50349044642330609</v>
      </c>
      <c r="L209" s="81"/>
      <c r="M209" s="91">
        <v>2694.18</v>
      </c>
      <c r="N209" s="80">
        <v>0.49650955357669396</v>
      </c>
    </row>
    <row r="210" spans="1:14" ht="30" x14ac:dyDescent="0.25">
      <c r="A210" s="6"/>
      <c r="B210" s="7"/>
      <c r="C210" s="54">
        <v>140901</v>
      </c>
      <c r="D210" s="31" t="s">
        <v>41</v>
      </c>
      <c r="E210" s="41" t="s">
        <v>18</v>
      </c>
      <c r="F210" s="33">
        <v>25</v>
      </c>
      <c r="G210" s="43">
        <v>26.77</v>
      </c>
      <c r="H210" s="43">
        <f t="shared" si="17"/>
        <v>669.25</v>
      </c>
      <c r="I210" s="104">
        <v>15</v>
      </c>
      <c r="J210" s="89">
        <v>401.55</v>
      </c>
      <c r="K210" s="113">
        <v>0.6</v>
      </c>
      <c r="L210" s="11">
        <v>10</v>
      </c>
      <c r="M210" s="89">
        <v>267.7</v>
      </c>
      <c r="N210" s="27">
        <v>0.4</v>
      </c>
    </row>
    <row r="211" spans="1:14" ht="45" x14ac:dyDescent="0.25">
      <c r="A211" s="6"/>
      <c r="B211" s="7"/>
      <c r="C211" s="54">
        <v>140902</v>
      </c>
      <c r="D211" s="31" t="s">
        <v>42</v>
      </c>
      <c r="E211" s="41" t="s">
        <v>18</v>
      </c>
      <c r="F211" s="33">
        <v>54</v>
      </c>
      <c r="G211" s="43">
        <v>39.090000000000003</v>
      </c>
      <c r="H211" s="43">
        <f t="shared" si="17"/>
        <v>2110.86</v>
      </c>
      <c r="I211" s="104">
        <v>54</v>
      </c>
      <c r="J211" s="89">
        <v>2110.86</v>
      </c>
      <c r="K211" s="113">
        <v>1</v>
      </c>
      <c r="L211" s="11">
        <v>0</v>
      </c>
      <c r="M211" s="89">
        <v>0</v>
      </c>
      <c r="N211" s="27" t="s">
        <v>597</v>
      </c>
    </row>
    <row r="212" spans="1:14" ht="60" x14ac:dyDescent="0.25">
      <c r="A212" s="6"/>
      <c r="B212" s="7"/>
      <c r="C212" s="54">
        <v>140903</v>
      </c>
      <c r="D212" s="31" t="s">
        <v>273</v>
      </c>
      <c r="E212" s="41" t="s">
        <v>18</v>
      </c>
      <c r="F212" s="33">
        <v>25</v>
      </c>
      <c r="G212" s="43">
        <v>17.8</v>
      </c>
      <c r="H212" s="43">
        <f t="shared" si="17"/>
        <v>445</v>
      </c>
      <c r="I212" s="104">
        <v>0</v>
      </c>
      <c r="J212" s="89">
        <v>0</v>
      </c>
      <c r="K212" s="113" t="s">
        <v>597</v>
      </c>
      <c r="L212" s="11">
        <v>25</v>
      </c>
      <c r="M212" s="89">
        <v>445</v>
      </c>
      <c r="N212" s="27">
        <v>1</v>
      </c>
    </row>
    <row r="213" spans="1:14" ht="60" x14ac:dyDescent="0.25">
      <c r="A213" s="6"/>
      <c r="B213" s="7"/>
      <c r="C213" s="54">
        <v>140904</v>
      </c>
      <c r="D213" s="31" t="s">
        <v>274</v>
      </c>
      <c r="E213" s="41" t="s">
        <v>18</v>
      </c>
      <c r="F213" s="33">
        <v>54</v>
      </c>
      <c r="G213" s="43">
        <v>33.44</v>
      </c>
      <c r="H213" s="43">
        <f t="shared" si="17"/>
        <v>1805.7599999999998</v>
      </c>
      <c r="I213" s="104">
        <v>0</v>
      </c>
      <c r="J213" s="89">
        <v>0</v>
      </c>
      <c r="K213" s="113" t="s">
        <v>597</v>
      </c>
      <c r="L213" s="11">
        <v>54</v>
      </c>
      <c r="M213" s="89">
        <v>1805.7599999999998</v>
      </c>
      <c r="N213" s="27">
        <v>1</v>
      </c>
    </row>
    <row r="214" spans="1:14" ht="45" x14ac:dyDescent="0.25">
      <c r="A214" s="6"/>
      <c r="B214" s="7"/>
      <c r="C214" s="54">
        <v>140905</v>
      </c>
      <c r="D214" s="31" t="s">
        <v>275</v>
      </c>
      <c r="E214" s="41" t="s">
        <v>14</v>
      </c>
      <c r="F214" s="33">
        <v>9</v>
      </c>
      <c r="G214" s="43">
        <v>43.93</v>
      </c>
      <c r="H214" s="43">
        <f t="shared" si="17"/>
        <v>395.37</v>
      </c>
      <c r="I214" s="104">
        <v>5</v>
      </c>
      <c r="J214" s="89">
        <v>219.65</v>
      </c>
      <c r="K214" s="113">
        <v>0.55555555555555558</v>
      </c>
      <c r="L214" s="11">
        <v>4</v>
      </c>
      <c r="M214" s="89">
        <v>175.72</v>
      </c>
      <c r="N214" s="27">
        <v>0.44444444444444442</v>
      </c>
    </row>
    <row r="215" spans="1:14" s="76" customFormat="1" x14ac:dyDescent="0.25">
      <c r="A215" s="37"/>
      <c r="B215" s="71"/>
      <c r="C215" s="72">
        <v>15</v>
      </c>
      <c r="D215" s="186" t="s">
        <v>276</v>
      </c>
      <c r="E215" s="187"/>
      <c r="F215" s="187"/>
      <c r="G215" s="188"/>
      <c r="H215" s="98">
        <f>SUM(H216:H288)/2</f>
        <v>122251.64000000003</v>
      </c>
      <c r="I215" s="108"/>
      <c r="J215" s="90">
        <v>5149.4480000000003</v>
      </c>
      <c r="K215" s="111">
        <v>4.2121708960305149E-2</v>
      </c>
      <c r="L215" s="75"/>
      <c r="M215" s="90">
        <v>117102.19200000001</v>
      </c>
      <c r="N215" s="74">
        <v>0.95787829103969468</v>
      </c>
    </row>
    <row r="216" spans="1:14" s="82" customFormat="1" x14ac:dyDescent="0.25">
      <c r="A216" s="39"/>
      <c r="B216" s="78"/>
      <c r="C216" s="55">
        <v>1501</v>
      </c>
      <c r="D216" s="189" t="s">
        <v>277</v>
      </c>
      <c r="E216" s="190"/>
      <c r="F216" s="190"/>
      <c r="G216" s="191"/>
      <c r="H216" s="99">
        <f>H217</f>
        <v>3207.72</v>
      </c>
      <c r="I216" s="107"/>
      <c r="J216" s="91">
        <v>0</v>
      </c>
      <c r="K216" s="112">
        <v>0</v>
      </c>
      <c r="L216" s="81"/>
      <c r="M216" s="91">
        <v>3207.72</v>
      </c>
      <c r="N216" s="80">
        <v>1</v>
      </c>
    </row>
    <row r="217" spans="1:14" ht="105" x14ac:dyDescent="0.25">
      <c r="A217" s="6"/>
      <c r="B217" s="7"/>
      <c r="C217" s="54">
        <v>150101</v>
      </c>
      <c r="D217" s="65" t="s">
        <v>334</v>
      </c>
      <c r="E217" s="41" t="s">
        <v>117</v>
      </c>
      <c r="F217" s="35">
        <v>2</v>
      </c>
      <c r="G217" s="43">
        <v>1603.86</v>
      </c>
      <c r="H217" s="43">
        <f>F217*G217</f>
        <v>3207.72</v>
      </c>
      <c r="I217" s="104">
        <v>0</v>
      </c>
      <c r="J217" s="89">
        <v>0</v>
      </c>
      <c r="K217" s="113" t="s">
        <v>597</v>
      </c>
      <c r="L217" s="11">
        <v>2</v>
      </c>
      <c r="M217" s="89">
        <v>3207.72</v>
      </c>
      <c r="N217" s="27">
        <v>1</v>
      </c>
    </row>
    <row r="218" spans="1:14" s="82" customFormat="1" x14ac:dyDescent="0.25">
      <c r="A218" s="39"/>
      <c r="B218" s="78"/>
      <c r="C218" s="55">
        <v>1502</v>
      </c>
      <c r="D218" s="189" t="s">
        <v>278</v>
      </c>
      <c r="E218" s="190"/>
      <c r="F218" s="190"/>
      <c r="G218" s="191"/>
      <c r="H218" s="100">
        <f>H219+H220</f>
        <v>803.13</v>
      </c>
      <c r="I218" s="107"/>
      <c r="J218" s="91">
        <v>19</v>
      </c>
      <c r="K218" s="112">
        <v>2.3657440264963331E-2</v>
      </c>
      <c r="L218" s="81"/>
      <c r="M218" s="91">
        <v>784.13</v>
      </c>
      <c r="N218" s="80">
        <v>0.9763425597350367</v>
      </c>
    </row>
    <row r="219" spans="1:14" ht="30" x14ac:dyDescent="0.25">
      <c r="A219" s="6"/>
      <c r="B219" s="7"/>
      <c r="C219" s="54">
        <v>150201</v>
      </c>
      <c r="D219" s="32" t="s">
        <v>279</v>
      </c>
      <c r="E219" s="41" t="s">
        <v>280</v>
      </c>
      <c r="F219" s="35">
        <v>36</v>
      </c>
      <c r="G219" s="43">
        <v>9.5</v>
      </c>
      <c r="H219" s="43">
        <f t="shared" ref="H219:H246" si="18">F219*G219</f>
        <v>342</v>
      </c>
      <c r="I219" s="104">
        <v>2</v>
      </c>
      <c r="J219" s="89">
        <v>19</v>
      </c>
      <c r="K219" s="113">
        <v>5.5555555555555552E-2</v>
      </c>
      <c r="L219" s="11">
        <v>34</v>
      </c>
      <c r="M219" s="89">
        <v>323</v>
      </c>
      <c r="N219" s="27">
        <v>0.94444444444444442</v>
      </c>
    </row>
    <row r="220" spans="1:14" ht="30" x14ac:dyDescent="0.25">
      <c r="A220" s="6"/>
      <c r="B220" s="7"/>
      <c r="C220" s="54">
        <v>150202</v>
      </c>
      <c r="D220" s="32" t="s">
        <v>281</v>
      </c>
      <c r="E220" s="41" t="s">
        <v>117</v>
      </c>
      <c r="F220" s="35">
        <v>3</v>
      </c>
      <c r="G220" s="43">
        <v>153.71</v>
      </c>
      <c r="H220" s="43">
        <f t="shared" si="18"/>
        <v>461.13</v>
      </c>
      <c r="I220" s="104">
        <v>0</v>
      </c>
      <c r="J220" s="89">
        <v>0</v>
      </c>
      <c r="K220" s="113" t="s">
        <v>597</v>
      </c>
      <c r="L220" s="11">
        <v>3</v>
      </c>
      <c r="M220" s="89">
        <v>461.13</v>
      </c>
      <c r="N220" s="27">
        <v>1</v>
      </c>
    </row>
    <row r="221" spans="1:14" s="82" customFormat="1" x14ac:dyDescent="0.25">
      <c r="A221" s="39"/>
      <c r="B221" s="78"/>
      <c r="C221" s="55">
        <v>1503</v>
      </c>
      <c r="D221" s="189" t="s">
        <v>282</v>
      </c>
      <c r="E221" s="190"/>
      <c r="F221" s="190"/>
      <c r="G221" s="191"/>
      <c r="H221" s="100">
        <f>H222</f>
        <v>746.04</v>
      </c>
      <c r="I221" s="107"/>
      <c r="J221" s="91">
        <v>746.04</v>
      </c>
      <c r="K221" s="112">
        <v>1</v>
      </c>
      <c r="L221" s="81"/>
      <c r="M221" s="91">
        <v>0</v>
      </c>
      <c r="N221" s="80">
        <v>0</v>
      </c>
    </row>
    <row r="222" spans="1:14" ht="98.25" customHeight="1" x14ac:dyDescent="0.25">
      <c r="A222" s="6"/>
      <c r="B222" s="7"/>
      <c r="C222" s="54">
        <v>150301</v>
      </c>
      <c r="D222" s="32" t="s">
        <v>283</v>
      </c>
      <c r="E222" s="41" t="s">
        <v>18</v>
      </c>
      <c r="F222" s="33">
        <v>12</v>
      </c>
      <c r="G222" s="43">
        <v>62.17</v>
      </c>
      <c r="H222" s="43">
        <f t="shared" si="18"/>
        <v>746.04</v>
      </c>
      <c r="I222" s="104">
        <v>12</v>
      </c>
      <c r="J222" s="89">
        <v>746.04</v>
      </c>
      <c r="K222" s="113">
        <v>1</v>
      </c>
      <c r="L222" s="11">
        <v>0</v>
      </c>
      <c r="M222" s="89">
        <v>0</v>
      </c>
      <c r="N222" s="27" t="s">
        <v>597</v>
      </c>
    </row>
    <row r="223" spans="1:14" s="82" customFormat="1" x14ac:dyDescent="0.25">
      <c r="A223" s="39"/>
      <c r="B223" s="78"/>
      <c r="C223" s="55">
        <v>1504</v>
      </c>
      <c r="D223" s="189" t="s">
        <v>284</v>
      </c>
      <c r="E223" s="190"/>
      <c r="F223" s="190"/>
      <c r="G223" s="191"/>
      <c r="H223" s="100">
        <f>SUM(H224:H246)</f>
        <v>62226.46</v>
      </c>
      <c r="I223" s="107"/>
      <c r="J223" s="91">
        <v>2570.828</v>
      </c>
      <c r="K223" s="112">
        <v>4.1314064788516014E-2</v>
      </c>
      <c r="L223" s="81"/>
      <c r="M223" s="91">
        <v>59655.631999999998</v>
      </c>
      <c r="N223" s="80">
        <v>0.95868593521148393</v>
      </c>
    </row>
    <row r="224" spans="1:14" ht="60" x14ac:dyDescent="0.25">
      <c r="A224" s="6"/>
      <c r="B224" s="7"/>
      <c r="C224" s="54">
        <v>150401</v>
      </c>
      <c r="D224" s="32" t="s">
        <v>285</v>
      </c>
      <c r="E224" s="41" t="s">
        <v>18</v>
      </c>
      <c r="F224" s="33">
        <v>183</v>
      </c>
      <c r="G224" s="43">
        <v>230.64</v>
      </c>
      <c r="H224" s="43">
        <f t="shared" si="18"/>
        <v>42207.119999999995</v>
      </c>
      <c r="I224" s="104">
        <v>0</v>
      </c>
      <c r="J224" s="89">
        <v>0</v>
      </c>
      <c r="K224" s="113" t="s">
        <v>597</v>
      </c>
      <c r="L224" s="11">
        <v>183</v>
      </c>
      <c r="M224" s="89">
        <v>42207.119999999995</v>
      </c>
      <c r="N224" s="27">
        <v>1</v>
      </c>
    </row>
    <row r="225" spans="1:14" ht="45" x14ac:dyDescent="0.25">
      <c r="A225" s="6"/>
      <c r="B225" s="7"/>
      <c r="C225" s="54">
        <v>150402</v>
      </c>
      <c r="D225" s="32" t="s">
        <v>286</v>
      </c>
      <c r="E225" s="41" t="s">
        <v>14</v>
      </c>
      <c r="F225" s="33">
        <v>33</v>
      </c>
      <c r="G225" s="43">
        <v>16.670000000000002</v>
      </c>
      <c r="H225" s="43">
        <f t="shared" si="18"/>
        <v>550.11</v>
      </c>
      <c r="I225" s="104">
        <v>0</v>
      </c>
      <c r="J225" s="89">
        <v>0</v>
      </c>
      <c r="K225" s="113" t="s">
        <v>597</v>
      </c>
      <c r="L225" s="11">
        <v>33</v>
      </c>
      <c r="M225" s="89">
        <v>550.11</v>
      </c>
      <c r="N225" s="27">
        <v>1</v>
      </c>
    </row>
    <row r="226" spans="1:14" ht="30" x14ac:dyDescent="0.25">
      <c r="A226" s="6"/>
      <c r="B226" s="7"/>
      <c r="C226" s="54">
        <v>150403</v>
      </c>
      <c r="D226" s="32" t="s">
        <v>287</v>
      </c>
      <c r="E226" s="41" t="s">
        <v>14</v>
      </c>
      <c r="F226" s="33">
        <v>19</v>
      </c>
      <c r="G226" s="43">
        <v>10.46</v>
      </c>
      <c r="H226" s="43">
        <f t="shared" si="18"/>
        <v>198.74</v>
      </c>
      <c r="I226" s="104">
        <v>0</v>
      </c>
      <c r="J226" s="89">
        <v>0</v>
      </c>
      <c r="K226" s="113" t="s">
        <v>597</v>
      </c>
      <c r="L226" s="11">
        <v>19</v>
      </c>
      <c r="M226" s="89">
        <v>198.74</v>
      </c>
      <c r="N226" s="27">
        <v>1</v>
      </c>
    </row>
    <row r="227" spans="1:14" ht="30" x14ac:dyDescent="0.25">
      <c r="A227" s="6"/>
      <c r="B227" s="7"/>
      <c r="C227" s="54">
        <v>150404</v>
      </c>
      <c r="D227" s="32" t="s">
        <v>288</v>
      </c>
      <c r="E227" s="41" t="s">
        <v>14</v>
      </c>
      <c r="F227" s="33">
        <v>1</v>
      </c>
      <c r="G227" s="43">
        <v>111.32</v>
      </c>
      <c r="H227" s="43">
        <f t="shared" si="18"/>
        <v>111.32</v>
      </c>
      <c r="I227" s="104">
        <v>0</v>
      </c>
      <c r="J227" s="89">
        <v>0</v>
      </c>
      <c r="K227" s="113" t="s">
        <v>597</v>
      </c>
      <c r="L227" s="11">
        <v>1</v>
      </c>
      <c r="M227" s="89">
        <v>111.32</v>
      </c>
      <c r="N227" s="27">
        <v>1</v>
      </c>
    </row>
    <row r="228" spans="1:14" ht="45" x14ac:dyDescent="0.25">
      <c r="A228" s="6"/>
      <c r="B228" s="7"/>
      <c r="C228" s="54">
        <v>150405</v>
      </c>
      <c r="D228" s="32" t="s">
        <v>289</v>
      </c>
      <c r="E228" s="41" t="s">
        <v>14</v>
      </c>
      <c r="F228" s="33">
        <v>60</v>
      </c>
      <c r="G228" s="43">
        <v>40.58</v>
      </c>
      <c r="H228" s="43">
        <f t="shared" si="18"/>
        <v>2434.7999999999997</v>
      </c>
      <c r="I228" s="104">
        <v>0</v>
      </c>
      <c r="J228" s="89">
        <v>0</v>
      </c>
      <c r="K228" s="113" t="s">
        <v>597</v>
      </c>
      <c r="L228" s="11">
        <v>60</v>
      </c>
      <c r="M228" s="89">
        <v>2434.7999999999997</v>
      </c>
      <c r="N228" s="27">
        <v>1</v>
      </c>
    </row>
    <row r="229" spans="1:14" ht="45" x14ac:dyDescent="0.25">
      <c r="A229" s="6"/>
      <c r="B229" s="7"/>
      <c r="C229" s="54">
        <v>150406</v>
      </c>
      <c r="D229" s="32" t="s">
        <v>290</v>
      </c>
      <c r="E229" s="41" t="s">
        <v>14</v>
      </c>
      <c r="F229" s="33">
        <v>82</v>
      </c>
      <c r="G229" s="43">
        <v>22.55</v>
      </c>
      <c r="H229" s="43">
        <f t="shared" si="18"/>
        <v>1849.1000000000001</v>
      </c>
      <c r="I229" s="104">
        <v>0</v>
      </c>
      <c r="J229" s="89">
        <v>0</v>
      </c>
      <c r="K229" s="113" t="s">
        <v>597</v>
      </c>
      <c r="L229" s="11">
        <v>82</v>
      </c>
      <c r="M229" s="89">
        <v>1849.1000000000001</v>
      </c>
      <c r="N229" s="27">
        <v>1</v>
      </c>
    </row>
    <row r="230" spans="1:14" ht="30" x14ac:dyDescent="0.25">
      <c r="A230" s="6"/>
      <c r="B230" s="7"/>
      <c r="C230" s="54">
        <v>150407</v>
      </c>
      <c r="D230" s="32" t="s">
        <v>291</v>
      </c>
      <c r="E230" s="41" t="s">
        <v>14</v>
      </c>
      <c r="F230" s="33">
        <v>2</v>
      </c>
      <c r="G230" s="43">
        <v>22.55</v>
      </c>
      <c r="H230" s="43">
        <f t="shared" si="18"/>
        <v>45.1</v>
      </c>
      <c r="I230" s="104">
        <v>0</v>
      </c>
      <c r="J230" s="89">
        <v>0</v>
      </c>
      <c r="K230" s="113" t="s">
        <v>597</v>
      </c>
      <c r="L230" s="11">
        <v>2</v>
      </c>
      <c r="M230" s="89">
        <v>45.1</v>
      </c>
      <c r="N230" s="27">
        <v>1</v>
      </c>
    </row>
    <row r="231" spans="1:14" ht="45" x14ac:dyDescent="0.25">
      <c r="A231" s="6"/>
      <c r="B231" s="7"/>
      <c r="C231" s="54">
        <v>150408</v>
      </c>
      <c r="D231" s="32" t="s">
        <v>292</v>
      </c>
      <c r="E231" s="41" t="s">
        <v>14</v>
      </c>
      <c r="F231" s="33">
        <v>2</v>
      </c>
      <c r="G231" s="43">
        <v>27.47</v>
      </c>
      <c r="H231" s="43">
        <f t="shared" si="18"/>
        <v>54.94</v>
      </c>
      <c r="I231" s="104">
        <v>0</v>
      </c>
      <c r="J231" s="89">
        <v>0</v>
      </c>
      <c r="K231" s="113" t="s">
        <v>597</v>
      </c>
      <c r="L231" s="11">
        <v>2</v>
      </c>
      <c r="M231" s="89">
        <v>54.94</v>
      </c>
      <c r="N231" s="27">
        <v>1</v>
      </c>
    </row>
    <row r="232" spans="1:14" ht="45" x14ac:dyDescent="0.25">
      <c r="A232" s="6"/>
      <c r="B232" s="7"/>
      <c r="C232" s="54">
        <v>150409</v>
      </c>
      <c r="D232" s="32" t="s">
        <v>293</v>
      </c>
      <c r="E232" s="41" t="s">
        <v>14</v>
      </c>
      <c r="F232" s="33">
        <v>13</v>
      </c>
      <c r="G232" s="43">
        <v>24</v>
      </c>
      <c r="H232" s="43">
        <f t="shared" si="18"/>
        <v>312</v>
      </c>
      <c r="I232" s="104">
        <v>0</v>
      </c>
      <c r="J232" s="89">
        <v>0</v>
      </c>
      <c r="K232" s="113" t="s">
        <v>597</v>
      </c>
      <c r="L232" s="11">
        <v>13</v>
      </c>
      <c r="M232" s="89">
        <v>312</v>
      </c>
      <c r="N232" s="27">
        <v>1</v>
      </c>
    </row>
    <row r="233" spans="1:14" ht="30" x14ac:dyDescent="0.25">
      <c r="A233" s="6"/>
      <c r="B233" s="7"/>
      <c r="C233" s="54">
        <v>150410</v>
      </c>
      <c r="D233" s="32" t="s">
        <v>294</v>
      </c>
      <c r="E233" s="41" t="s">
        <v>14</v>
      </c>
      <c r="F233" s="33">
        <v>81</v>
      </c>
      <c r="G233" s="43">
        <v>8.4700000000000006</v>
      </c>
      <c r="H233" s="43">
        <f t="shared" si="18"/>
        <v>686.07</v>
      </c>
      <c r="I233" s="104">
        <v>0</v>
      </c>
      <c r="J233" s="89">
        <v>0</v>
      </c>
      <c r="K233" s="113" t="s">
        <v>597</v>
      </c>
      <c r="L233" s="11">
        <v>81</v>
      </c>
      <c r="M233" s="89">
        <v>686.07</v>
      </c>
      <c r="N233" s="27">
        <v>1</v>
      </c>
    </row>
    <row r="234" spans="1:14" ht="30" x14ac:dyDescent="0.25">
      <c r="A234" s="6"/>
      <c r="B234" s="7"/>
      <c r="C234" s="54">
        <v>150411</v>
      </c>
      <c r="D234" s="32" t="s">
        <v>295</v>
      </c>
      <c r="E234" s="41" t="s">
        <v>14</v>
      </c>
      <c r="F234" s="33">
        <v>17</v>
      </c>
      <c r="G234" s="43">
        <v>119.98</v>
      </c>
      <c r="H234" s="43">
        <f t="shared" si="18"/>
        <v>2039.66</v>
      </c>
      <c r="I234" s="104">
        <v>0</v>
      </c>
      <c r="J234" s="89">
        <v>0</v>
      </c>
      <c r="K234" s="113" t="s">
        <v>597</v>
      </c>
      <c r="L234" s="11">
        <v>17</v>
      </c>
      <c r="M234" s="89">
        <v>2039.66</v>
      </c>
      <c r="N234" s="27">
        <v>1</v>
      </c>
    </row>
    <row r="235" spans="1:14" ht="30" x14ac:dyDescent="0.25">
      <c r="A235" s="6"/>
      <c r="B235" s="7"/>
      <c r="C235" s="54">
        <v>150412</v>
      </c>
      <c r="D235" s="32" t="s">
        <v>296</v>
      </c>
      <c r="E235" s="41" t="s">
        <v>14</v>
      </c>
      <c r="F235" s="33">
        <v>1</v>
      </c>
      <c r="G235" s="43">
        <v>102.24</v>
      </c>
      <c r="H235" s="43">
        <f t="shared" si="18"/>
        <v>102.24</v>
      </c>
      <c r="I235" s="104">
        <v>0</v>
      </c>
      <c r="J235" s="89">
        <v>0</v>
      </c>
      <c r="K235" s="113" t="s">
        <v>597</v>
      </c>
      <c r="L235" s="11">
        <v>1</v>
      </c>
      <c r="M235" s="89">
        <v>102.24</v>
      </c>
      <c r="N235" s="27">
        <v>1</v>
      </c>
    </row>
    <row r="236" spans="1:14" ht="45" x14ac:dyDescent="0.25">
      <c r="A236" s="6"/>
      <c r="B236" s="7"/>
      <c r="C236" s="54">
        <v>150413</v>
      </c>
      <c r="D236" s="32" t="s">
        <v>297</v>
      </c>
      <c r="E236" s="41" t="s">
        <v>14</v>
      </c>
      <c r="F236" s="33">
        <v>26</v>
      </c>
      <c r="G236" s="43">
        <v>62.65</v>
      </c>
      <c r="H236" s="43">
        <f t="shared" si="18"/>
        <v>1628.8999999999999</v>
      </c>
      <c r="I236" s="104">
        <v>0</v>
      </c>
      <c r="J236" s="89">
        <v>0</v>
      </c>
      <c r="K236" s="113" t="s">
        <v>597</v>
      </c>
      <c r="L236" s="11">
        <v>26</v>
      </c>
      <c r="M236" s="89">
        <v>1628.8999999999999</v>
      </c>
      <c r="N236" s="27">
        <v>1</v>
      </c>
    </row>
    <row r="237" spans="1:14" ht="45" x14ac:dyDescent="0.25">
      <c r="A237" s="6"/>
      <c r="B237" s="7"/>
      <c r="C237" s="54">
        <v>150414</v>
      </c>
      <c r="D237" s="32" t="s">
        <v>298</v>
      </c>
      <c r="E237" s="41" t="s">
        <v>14</v>
      </c>
      <c r="F237" s="33">
        <v>101</v>
      </c>
      <c r="G237" s="43">
        <v>27.8</v>
      </c>
      <c r="H237" s="43">
        <f t="shared" si="18"/>
        <v>2807.8</v>
      </c>
      <c r="I237" s="104">
        <v>0</v>
      </c>
      <c r="J237" s="89">
        <v>0</v>
      </c>
      <c r="K237" s="113" t="s">
        <v>597</v>
      </c>
      <c r="L237" s="11">
        <v>101</v>
      </c>
      <c r="M237" s="89">
        <v>2807.8</v>
      </c>
      <c r="N237" s="27">
        <v>1</v>
      </c>
    </row>
    <row r="238" spans="1:14" ht="30" x14ac:dyDescent="0.25">
      <c r="A238" s="6"/>
      <c r="B238" s="7"/>
      <c r="C238" s="54">
        <v>150415</v>
      </c>
      <c r="D238" s="32" t="s">
        <v>299</v>
      </c>
      <c r="E238" s="41" t="s">
        <v>14</v>
      </c>
      <c r="F238" s="33">
        <v>1</v>
      </c>
      <c r="G238" s="43">
        <v>102</v>
      </c>
      <c r="H238" s="43">
        <f t="shared" si="18"/>
        <v>102</v>
      </c>
      <c r="I238" s="104">
        <v>0</v>
      </c>
      <c r="J238" s="89">
        <v>0</v>
      </c>
      <c r="K238" s="113" t="s">
        <v>597</v>
      </c>
      <c r="L238" s="11">
        <v>1</v>
      </c>
      <c r="M238" s="89">
        <v>102</v>
      </c>
      <c r="N238" s="27">
        <v>1</v>
      </c>
    </row>
    <row r="239" spans="1:14" ht="90" x14ac:dyDescent="0.25">
      <c r="A239" s="6"/>
      <c r="B239" s="7"/>
      <c r="C239" s="54">
        <v>150416</v>
      </c>
      <c r="D239" s="32" t="s">
        <v>300</v>
      </c>
      <c r="E239" s="41" t="s">
        <v>14</v>
      </c>
      <c r="F239" s="33">
        <v>18</v>
      </c>
      <c r="G239" s="43">
        <v>38.869999999999997</v>
      </c>
      <c r="H239" s="43">
        <f t="shared" si="18"/>
        <v>699.66</v>
      </c>
      <c r="I239" s="104">
        <v>13</v>
      </c>
      <c r="J239" s="89">
        <v>505.30999999999995</v>
      </c>
      <c r="K239" s="113">
        <v>0.72222222222222221</v>
      </c>
      <c r="L239" s="11">
        <v>5</v>
      </c>
      <c r="M239" s="89">
        <v>194.35</v>
      </c>
      <c r="N239" s="27">
        <v>0.27777777777777779</v>
      </c>
    </row>
    <row r="240" spans="1:14" ht="60" x14ac:dyDescent="0.25">
      <c r="A240" s="6"/>
      <c r="B240" s="7"/>
      <c r="C240" s="54">
        <v>150417</v>
      </c>
      <c r="D240" s="32" t="s">
        <v>301</v>
      </c>
      <c r="E240" s="41" t="s">
        <v>18</v>
      </c>
      <c r="F240" s="33">
        <v>30</v>
      </c>
      <c r="G240" s="43">
        <v>27.55</v>
      </c>
      <c r="H240" s="43">
        <f t="shared" si="18"/>
        <v>826.5</v>
      </c>
      <c r="I240" s="104">
        <v>0</v>
      </c>
      <c r="J240" s="89">
        <v>0</v>
      </c>
      <c r="K240" s="113" t="s">
        <v>597</v>
      </c>
      <c r="L240" s="11">
        <v>30</v>
      </c>
      <c r="M240" s="89">
        <v>826.5</v>
      </c>
      <c r="N240" s="27">
        <v>1</v>
      </c>
    </row>
    <row r="241" spans="1:14" ht="45" x14ac:dyDescent="0.25">
      <c r="A241" s="6"/>
      <c r="B241" s="7"/>
      <c r="C241" s="54">
        <v>150418</v>
      </c>
      <c r="D241" s="32" t="s">
        <v>302</v>
      </c>
      <c r="E241" s="41" t="s">
        <v>14</v>
      </c>
      <c r="F241" s="33">
        <v>1</v>
      </c>
      <c r="G241" s="43">
        <v>114.32</v>
      </c>
      <c r="H241" s="43">
        <f t="shared" si="18"/>
        <v>114.32</v>
      </c>
      <c r="I241" s="104">
        <v>0</v>
      </c>
      <c r="J241" s="89">
        <v>0</v>
      </c>
      <c r="K241" s="113" t="s">
        <v>597</v>
      </c>
      <c r="L241" s="11">
        <v>1</v>
      </c>
      <c r="M241" s="89">
        <v>114.32</v>
      </c>
      <c r="N241" s="27">
        <v>1</v>
      </c>
    </row>
    <row r="242" spans="1:14" ht="30" x14ac:dyDescent="0.25">
      <c r="A242" s="6"/>
      <c r="B242" s="7"/>
      <c r="C242" s="54">
        <v>150419</v>
      </c>
      <c r="D242" s="32" t="s">
        <v>303</v>
      </c>
      <c r="E242" s="41" t="s">
        <v>14</v>
      </c>
      <c r="F242" s="33">
        <v>19</v>
      </c>
      <c r="G242" s="43">
        <v>11.3</v>
      </c>
      <c r="H242" s="43">
        <f t="shared" si="18"/>
        <v>214.70000000000002</v>
      </c>
      <c r="I242" s="104">
        <v>0</v>
      </c>
      <c r="J242" s="89">
        <v>0</v>
      </c>
      <c r="K242" s="113" t="s">
        <v>597</v>
      </c>
      <c r="L242" s="11">
        <v>19</v>
      </c>
      <c r="M242" s="89">
        <v>214.70000000000002</v>
      </c>
      <c r="N242" s="27">
        <v>1</v>
      </c>
    </row>
    <row r="243" spans="1:14" ht="45" x14ac:dyDescent="0.25">
      <c r="A243" s="6"/>
      <c r="B243" s="7"/>
      <c r="C243" s="54">
        <v>150420</v>
      </c>
      <c r="D243" s="32" t="s">
        <v>304</v>
      </c>
      <c r="E243" s="41" t="s">
        <v>18</v>
      </c>
      <c r="F243" s="33">
        <v>30</v>
      </c>
      <c r="G243" s="43">
        <v>116.37</v>
      </c>
      <c r="H243" s="43">
        <f t="shared" si="18"/>
        <v>3491.1000000000004</v>
      </c>
      <c r="I243" s="104">
        <v>17.399999999999999</v>
      </c>
      <c r="J243" s="89">
        <v>2024.838</v>
      </c>
      <c r="K243" s="113">
        <v>0.57999999999999996</v>
      </c>
      <c r="L243" s="11">
        <v>12.600000000000001</v>
      </c>
      <c r="M243" s="89">
        <v>1466.2620000000002</v>
      </c>
      <c r="N243" s="27">
        <v>0.42000000000000004</v>
      </c>
    </row>
    <row r="244" spans="1:14" ht="30" x14ac:dyDescent="0.25">
      <c r="A244" s="6"/>
      <c r="B244" s="7"/>
      <c r="C244" s="54">
        <v>150421</v>
      </c>
      <c r="D244" s="32" t="s">
        <v>305</v>
      </c>
      <c r="E244" s="41" t="s">
        <v>14</v>
      </c>
      <c r="F244" s="33">
        <v>30</v>
      </c>
      <c r="G244" s="43">
        <v>47.53</v>
      </c>
      <c r="H244" s="43">
        <f t="shared" si="18"/>
        <v>1425.9</v>
      </c>
      <c r="I244" s="104">
        <v>0</v>
      </c>
      <c r="J244" s="89">
        <v>0</v>
      </c>
      <c r="K244" s="113" t="s">
        <v>597</v>
      </c>
      <c r="L244" s="11">
        <v>30</v>
      </c>
      <c r="M244" s="89">
        <v>1425.9</v>
      </c>
      <c r="N244" s="27">
        <v>1</v>
      </c>
    </row>
    <row r="245" spans="1:14" ht="45" x14ac:dyDescent="0.25">
      <c r="A245" s="6"/>
      <c r="B245" s="7"/>
      <c r="C245" s="54">
        <v>150422</v>
      </c>
      <c r="D245" s="65" t="s">
        <v>335</v>
      </c>
      <c r="E245" s="41" t="s">
        <v>14</v>
      </c>
      <c r="F245" s="33">
        <v>2</v>
      </c>
      <c r="G245" s="43">
        <v>94.39</v>
      </c>
      <c r="H245" s="43">
        <f t="shared" si="18"/>
        <v>188.78</v>
      </c>
      <c r="I245" s="104">
        <v>0</v>
      </c>
      <c r="J245" s="89">
        <v>0</v>
      </c>
      <c r="K245" s="113" t="s">
        <v>597</v>
      </c>
      <c r="L245" s="11">
        <v>2</v>
      </c>
      <c r="M245" s="89">
        <v>188.78</v>
      </c>
      <c r="N245" s="27">
        <v>1</v>
      </c>
    </row>
    <row r="246" spans="1:14" ht="45" x14ac:dyDescent="0.25">
      <c r="A246" s="6"/>
      <c r="B246" s="7"/>
      <c r="C246" s="54">
        <v>150423</v>
      </c>
      <c r="D246" s="32" t="s">
        <v>306</v>
      </c>
      <c r="E246" s="41" t="s">
        <v>14</v>
      </c>
      <c r="F246" s="33">
        <v>10</v>
      </c>
      <c r="G246" s="43">
        <v>13.56</v>
      </c>
      <c r="H246" s="43">
        <f t="shared" si="18"/>
        <v>135.6</v>
      </c>
      <c r="I246" s="104">
        <v>3</v>
      </c>
      <c r="J246" s="89">
        <v>40.68</v>
      </c>
      <c r="K246" s="113">
        <v>0.3</v>
      </c>
      <c r="L246" s="11">
        <v>7</v>
      </c>
      <c r="M246" s="89">
        <v>94.92</v>
      </c>
      <c r="N246" s="27">
        <v>0.7</v>
      </c>
    </row>
    <row r="247" spans="1:14" s="82" customFormat="1" x14ac:dyDescent="0.25">
      <c r="A247" s="39"/>
      <c r="B247" s="78"/>
      <c r="C247" s="55">
        <v>1505</v>
      </c>
      <c r="D247" s="189" t="s">
        <v>307</v>
      </c>
      <c r="E247" s="190"/>
      <c r="F247" s="190"/>
      <c r="G247" s="191"/>
      <c r="H247" s="100">
        <f>SUM(H248:H250)</f>
        <v>223.79999999999998</v>
      </c>
      <c r="I247" s="107"/>
      <c r="J247" s="91">
        <v>0</v>
      </c>
      <c r="K247" s="112">
        <v>0</v>
      </c>
      <c r="L247" s="81"/>
      <c r="M247" s="91">
        <v>223.79999999999998</v>
      </c>
      <c r="N247" s="80">
        <v>1</v>
      </c>
    </row>
    <row r="248" spans="1:14" ht="30" x14ac:dyDescent="0.25">
      <c r="A248" s="6"/>
      <c r="B248" s="7"/>
      <c r="C248" s="54">
        <v>150501</v>
      </c>
      <c r="D248" s="32" t="s">
        <v>308</v>
      </c>
      <c r="E248" s="41" t="s">
        <v>14</v>
      </c>
      <c r="F248" s="33">
        <v>17</v>
      </c>
      <c r="G248" s="43">
        <v>2.71</v>
      </c>
      <c r="H248" s="43">
        <f t="shared" ref="H248:H288" si="19">F248*G248</f>
        <v>46.07</v>
      </c>
      <c r="I248" s="104">
        <v>0</v>
      </c>
      <c r="J248" s="89">
        <v>0</v>
      </c>
      <c r="K248" s="113" t="s">
        <v>597</v>
      </c>
      <c r="L248" s="11">
        <v>17</v>
      </c>
      <c r="M248" s="89">
        <v>46.07</v>
      </c>
      <c r="N248" s="27">
        <v>1</v>
      </c>
    </row>
    <row r="249" spans="1:14" ht="30" x14ac:dyDescent="0.25">
      <c r="A249" s="6"/>
      <c r="B249" s="7"/>
      <c r="C249" s="54">
        <v>150502</v>
      </c>
      <c r="D249" s="32" t="s">
        <v>309</v>
      </c>
      <c r="E249" s="41" t="s">
        <v>14</v>
      </c>
      <c r="F249" s="33">
        <v>19</v>
      </c>
      <c r="G249" s="43">
        <v>7.91</v>
      </c>
      <c r="H249" s="43">
        <f t="shared" si="19"/>
        <v>150.29</v>
      </c>
      <c r="I249" s="104">
        <v>0</v>
      </c>
      <c r="J249" s="89">
        <v>0</v>
      </c>
      <c r="K249" s="113" t="s">
        <v>597</v>
      </c>
      <c r="L249" s="11">
        <v>19</v>
      </c>
      <c r="M249" s="89">
        <v>150.29</v>
      </c>
      <c r="N249" s="27">
        <v>1</v>
      </c>
    </row>
    <row r="250" spans="1:14" ht="30" x14ac:dyDescent="0.25">
      <c r="A250" s="6"/>
      <c r="B250" s="7"/>
      <c r="C250" s="54">
        <v>150503</v>
      </c>
      <c r="D250" s="32" t="s">
        <v>310</v>
      </c>
      <c r="E250" s="41" t="s">
        <v>14</v>
      </c>
      <c r="F250" s="33">
        <v>1</v>
      </c>
      <c r="G250" s="43">
        <v>27.44</v>
      </c>
      <c r="H250" s="43">
        <f t="shared" si="19"/>
        <v>27.44</v>
      </c>
      <c r="I250" s="104">
        <v>0</v>
      </c>
      <c r="J250" s="89">
        <v>0</v>
      </c>
      <c r="K250" s="113" t="s">
        <v>597</v>
      </c>
      <c r="L250" s="11">
        <v>1</v>
      </c>
      <c r="M250" s="89">
        <v>27.44</v>
      </c>
      <c r="N250" s="27">
        <v>1</v>
      </c>
    </row>
    <row r="251" spans="1:14" s="82" customFormat="1" x14ac:dyDescent="0.25">
      <c r="A251" s="39"/>
      <c r="B251" s="78"/>
      <c r="C251" s="55">
        <v>1506</v>
      </c>
      <c r="D251" s="189" t="s">
        <v>311</v>
      </c>
      <c r="E251" s="190"/>
      <c r="F251" s="190"/>
      <c r="G251" s="191"/>
      <c r="H251" s="100">
        <f>SUM(H252:H254)</f>
        <v>2101.98</v>
      </c>
      <c r="I251" s="107"/>
      <c r="J251" s="91">
        <v>0</v>
      </c>
      <c r="K251" s="112">
        <v>0</v>
      </c>
      <c r="L251" s="81"/>
      <c r="M251" s="91">
        <v>2101.98</v>
      </c>
      <c r="N251" s="80">
        <v>1</v>
      </c>
    </row>
    <row r="252" spans="1:14" ht="90" x14ac:dyDescent="0.25">
      <c r="A252" s="6"/>
      <c r="B252" s="7"/>
      <c r="C252" s="54">
        <v>150601</v>
      </c>
      <c r="D252" s="32" t="s">
        <v>312</v>
      </c>
      <c r="E252" s="41" t="s">
        <v>14</v>
      </c>
      <c r="F252" s="33">
        <v>3</v>
      </c>
      <c r="G252" s="43">
        <v>119.09</v>
      </c>
      <c r="H252" s="43">
        <f t="shared" si="19"/>
        <v>357.27</v>
      </c>
      <c r="I252" s="104">
        <v>0</v>
      </c>
      <c r="J252" s="89">
        <v>0</v>
      </c>
      <c r="K252" s="113" t="s">
        <v>597</v>
      </c>
      <c r="L252" s="11">
        <v>3</v>
      </c>
      <c r="M252" s="89">
        <v>357.27</v>
      </c>
      <c r="N252" s="27">
        <v>1</v>
      </c>
    </row>
    <row r="253" spans="1:14" ht="90" x14ac:dyDescent="0.25">
      <c r="A253" s="6"/>
      <c r="B253" s="7"/>
      <c r="C253" s="54">
        <v>150602</v>
      </c>
      <c r="D253" s="32" t="s">
        <v>313</v>
      </c>
      <c r="E253" s="41" t="s">
        <v>14</v>
      </c>
      <c r="F253" s="33">
        <v>1</v>
      </c>
      <c r="G253" s="43">
        <v>294.63</v>
      </c>
      <c r="H253" s="43">
        <f t="shared" si="19"/>
        <v>294.63</v>
      </c>
      <c r="I253" s="104">
        <v>0</v>
      </c>
      <c r="J253" s="89">
        <v>0</v>
      </c>
      <c r="K253" s="113" t="s">
        <v>597</v>
      </c>
      <c r="L253" s="11">
        <v>1</v>
      </c>
      <c r="M253" s="89">
        <v>294.63</v>
      </c>
      <c r="N253" s="27">
        <v>1</v>
      </c>
    </row>
    <row r="254" spans="1:14" ht="90" x14ac:dyDescent="0.25">
      <c r="A254" s="6"/>
      <c r="B254" s="7"/>
      <c r="C254" s="54">
        <v>150603</v>
      </c>
      <c r="D254" s="32" t="s">
        <v>314</v>
      </c>
      <c r="E254" s="41" t="s">
        <v>14</v>
      </c>
      <c r="F254" s="33">
        <v>2</v>
      </c>
      <c r="G254" s="43">
        <v>725.04</v>
      </c>
      <c r="H254" s="43">
        <f t="shared" si="19"/>
        <v>1450.08</v>
      </c>
      <c r="I254" s="104">
        <v>0</v>
      </c>
      <c r="J254" s="89">
        <v>0</v>
      </c>
      <c r="K254" s="113" t="s">
        <v>597</v>
      </c>
      <c r="L254" s="11">
        <v>2</v>
      </c>
      <c r="M254" s="89">
        <v>1450.08</v>
      </c>
      <c r="N254" s="27">
        <v>1</v>
      </c>
    </row>
    <row r="255" spans="1:14" s="82" customFormat="1" x14ac:dyDescent="0.25">
      <c r="A255" s="39"/>
      <c r="B255" s="78"/>
      <c r="C255" s="55">
        <v>1507</v>
      </c>
      <c r="D255" s="189" t="s">
        <v>315</v>
      </c>
      <c r="E255" s="190"/>
      <c r="F255" s="190"/>
      <c r="G255" s="191"/>
      <c r="H255" s="100">
        <f>SUM(H256:H259)</f>
        <v>2223.7399999999998</v>
      </c>
      <c r="I255" s="107"/>
      <c r="J255" s="91">
        <v>537.48</v>
      </c>
      <c r="K255" s="112">
        <v>0.2417009182728197</v>
      </c>
      <c r="L255" s="81"/>
      <c r="M255" s="91">
        <v>1686.26</v>
      </c>
      <c r="N255" s="80">
        <v>0.75829908172718041</v>
      </c>
    </row>
    <row r="256" spans="1:14" ht="30" x14ac:dyDescent="0.25">
      <c r="A256" s="6"/>
      <c r="B256" s="7"/>
      <c r="C256" s="54">
        <v>150701</v>
      </c>
      <c r="D256" s="32" t="s">
        <v>57</v>
      </c>
      <c r="E256" s="41" t="s">
        <v>18</v>
      </c>
      <c r="F256" s="33">
        <v>18</v>
      </c>
      <c r="G256" s="43">
        <v>14</v>
      </c>
      <c r="H256" s="43">
        <f t="shared" si="19"/>
        <v>252</v>
      </c>
      <c r="I256" s="104">
        <v>0</v>
      </c>
      <c r="J256" s="89">
        <v>0</v>
      </c>
      <c r="K256" s="113" t="s">
        <v>597</v>
      </c>
      <c r="L256" s="11">
        <v>18</v>
      </c>
      <c r="M256" s="89">
        <v>252</v>
      </c>
      <c r="N256" s="27">
        <v>1</v>
      </c>
    </row>
    <row r="257" spans="1:14" ht="45" x14ac:dyDescent="0.25">
      <c r="A257" s="6"/>
      <c r="B257" s="7"/>
      <c r="C257" s="54">
        <v>150702</v>
      </c>
      <c r="D257" s="32" t="s">
        <v>316</v>
      </c>
      <c r="E257" s="41" t="s">
        <v>18</v>
      </c>
      <c r="F257" s="33">
        <v>24</v>
      </c>
      <c r="G257" s="43">
        <v>40.99</v>
      </c>
      <c r="H257" s="43">
        <f t="shared" si="19"/>
        <v>983.76</v>
      </c>
      <c r="I257" s="104">
        <v>0</v>
      </c>
      <c r="J257" s="89">
        <v>0</v>
      </c>
      <c r="K257" s="113" t="s">
        <v>597</v>
      </c>
      <c r="L257" s="11">
        <v>24</v>
      </c>
      <c r="M257" s="89">
        <v>983.76</v>
      </c>
      <c r="N257" s="27">
        <v>1</v>
      </c>
    </row>
    <row r="258" spans="1:14" ht="45" x14ac:dyDescent="0.25">
      <c r="A258" s="6"/>
      <c r="B258" s="7"/>
      <c r="C258" s="54">
        <v>150703</v>
      </c>
      <c r="D258" s="32" t="s">
        <v>317</v>
      </c>
      <c r="E258" s="41" t="s">
        <v>18</v>
      </c>
      <c r="F258" s="33">
        <v>17</v>
      </c>
      <c r="G258" s="43">
        <v>26.5</v>
      </c>
      <c r="H258" s="43">
        <f t="shared" si="19"/>
        <v>450.5</v>
      </c>
      <c r="I258" s="104">
        <v>0</v>
      </c>
      <c r="J258" s="89">
        <v>0</v>
      </c>
      <c r="K258" s="113" t="s">
        <v>597</v>
      </c>
      <c r="L258" s="11">
        <v>17</v>
      </c>
      <c r="M258" s="89">
        <v>450.5</v>
      </c>
      <c r="N258" s="27">
        <v>1</v>
      </c>
    </row>
    <row r="259" spans="1:14" ht="30" x14ac:dyDescent="0.25">
      <c r="A259" s="6"/>
      <c r="B259" s="7"/>
      <c r="C259" s="54">
        <v>150704</v>
      </c>
      <c r="D259" s="32" t="s">
        <v>318</v>
      </c>
      <c r="E259" s="41" t="s">
        <v>18</v>
      </c>
      <c r="F259" s="33">
        <v>12</v>
      </c>
      <c r="G259" s="43">
        <v>44.79</v>
      </c>
      <c r="H259" s="43">
        <f t="shared" si="19"/>
        <v>537.48</v>
      </c>
      <c r="I259" s="104">
        <v>12</v>
      </c>
      <c r="J259" s="89">
        <v>537.48</v>
      </c>
      <c r="K259" s="113">
        <v>1</v>
      </c>
      <c r="L259" s="11">
        <v>0</v>
      </c>
      <c r="M259" s="89">
        <v>0</v>
      </c>
      <c r="N259" s="27" t="s">
        <v>597</v>
      </c>
    </row>
    <row r="260" spans="1:14" s="82" customFormat="1" x14ac:dyDescent="0.25">
      <c r="A260" s="39"/>
      <c r="B260" s="78"/>
      <c r="C260" s="55">
        <v>1508</v>
      </c>
      <c r="D260" s="189" t="s">
        <v>319</v>
      </c>
      <c r="E260" s="190"/>
      <c r="F260" s="190"/>
      <c r="G260" s="191"/>
      <c r="H260" s="100">
        <f>SUM(H261:H267)</f>
        <v>2227.7799999999997</v>
      </c>
      <c r="I260" s="107"/>
      <c r="J260" s="91">
        <v>0</v>
      </c>
      <c r="K260" s="112">
        <v>0</v>
      </c>
      <c r="L260" s="81"/>
      <c r="M260" s="91">
        <v>2227.7799999999997</v>
      </c>
      <c r="N260" s="80">
        <v>1</v>
      </c>
    </row>
    <row r="261" spans="1:14" ht="60" x14ac:dyDescent="0.25">
      <c r="A261" s="6"/>
      <c r="B261" s="7"/>
      <c r="C261" s="54">
        <v>150801</v>
      </c>
      <c r="D261" s="32" t="s">
        <v>58</v>
      </c>
      <c r="E261" s="41" t="s">
        <v>14</v>
      </c>
      <c r="F261" s="33">
        <v>33</v>
      </c>
      <c r="G261" s="43">
        <v>23.3</v>
      </c>
      <c r="H261" s="43">
        <f t="shared" si="19"/>
        <v>768.9</v>
      </c>
      <c r="I261" s="104">
        <v>0</v>
      </c>
      <c r="J261" s="89">
        <v>0</v>
      </c>
      <c r="K261" s="113" t="s">
        <v>597</v>
      </c>
      <c r="L261" s="11">
        <v>33</v>
      </c>
      <c r="M261" s="89">
        <v>768.9</v>
      </c>
      <c r="N261" s="27">
        <v>1</v>
      </c>
    </row>
    <row r="262" spans="1:14" ht="30" x14ac:dyDescent="0.25">
      <c r="A262" s="6"/>
      <c r="B262" s="7"/>
      <c r="C262" s="54">
        <v>150802</v>
      </c>
      <c r="D262" s="32" t="s">
        <v>320</v>
      </c>
      <c r="E262" s="41" t="s">
        <v>14</v>
      </c>
      <c r="F262" s="33">
        <v>3</v>
      </c>
      <c r="G262" s="43">
        <v>84.04</v>
      </c>
      <c r="H262" s="43">
        <f t="shared" si="19"/>
        <v>252.12</v>
      </c>
      <c r="I262" s="104">
        <v>0</v>
      </c>
      <c r="J262" s="89">
        <v>0</v>
      </c>
      <c r="K262" s="113" t="s">
        <v>597</v>
      </c>
      <c r="L262" s="11">
        <v>3</v>
      </c>
      <c r="M262" s="89">
        <v>252.12</v>
      </c>
      <c r="N262" s="27">
        <v>1</v>
      </c>
    </row>
    <row r="263" spans="1:14" ht="60" x14ac:dyDescent="0.25">
      <c r="A263" s="6"/>
      <c r="B263" s="7"/>
      <c r="C263" s="54">
        <v>150803</v>
      </c>
      <c r="D263" s="32" t="s">
        <v>59</v>
      </c>
      <c r="E263" s="41" t="s">
        <v>14</v>
      </c>
      <c r="F263" s="33">
        <v>2</v>
      </c>
      <c r="G263" s="43">
        <v>69.209999999999994</v>
      </c>
      <c r="H263" s="43">
        <f t="shared" si="19"/>
        <v>138.41999999999999</v>
      </c>
      <c r="I263" s="104">
        <v>0</v>
      </c>
      <c r="J263" s="89">
        <v>0</v>
      </c>
      <c r="K263" s="113" t="s">
        <v>597</v>
      </c>
      <c r="L263" s="11">
        <v>2</v>
      </c>
      <c r="M263" s="89">
        <v>138.41999999999999</v>
      </c>
      <c r="N263" s="27">
        <v>1</v>
      </c>
    </row>
    <row r="264" spans="1:14" ht="60" x14ac:dyDescent="0.25">
      <c r="A264" s="6"/>
      <c r="B264" s="7"/>
      <c r="C264" s="54">
        <v>150804</v>
      </c>
      <c r="D264" s="32" t="s">
        <v>60</v>
      </c>
      <c r="E264" s="41" t="s">
        <v>14</v>
      </c>
      <c r="F264" s="33">
        <v>3</v>
      </c>
      <c r="G264" s="43">
        <v>69.209999999999994</v>
      </c>
      <c r="H264" s="43">
        <f t="shared" si="19"/>
        <v>207.63</v>
      </c>
      <c r="I264" s="104">
        <v>0</v>
      </c>
      <c r="J264" s="89">
        <v>0</v>
      </c>
      <c r="K264" s="113" t="s">
        <v>597</v>
      </c>
      <c r="L264" s="11">
        <v>3</v>
      </c>
      <c r="M264" s="89">
        <v>207.63</v>
      </c>
      <c r="N264" s="27">
        <v>1</v>
      </c>
    </row>
    <row r="265" spans="1:14" ht="60" x14ac:dyDescent="0.25">
      <c r="A265" s="6"/>
      <c r="B265" s="7"/>
      <c r="C265" s="54">
        <v>150805</v>
      </c>
      <c r="D265" s="32" t="s">
        <v>321</v>
      </c>
      <c r="E265" s="41" t="s">
        <v>14</v>
      </c>
      <c r="F265" s="33">
        <v>9</v>
      </c>
      <c r="G265" s="43">
        <v>69.209999999999994</v>
      </c>
      <c r="H265" s="43">
        <f t="shared" si="19"/>
        <v>622.89</v>
      </c>
      <c r="I265" s="104">
        <v>0</v>
      </c>
      <c r="J265" s="89">
        <v>0</v>
      </c>
      <c r="K265" s="113" t="s">
        <v>597</v>
      </c>
      <c r="L265" s="11">
        <v>9</v>
      </c>
      <c r="M265" s="89">
        <v>622.89</v>
      </c>
      <c r="N265" s="27">
        <v>1</v>
      </c>
    </row>
    <row r="266" spans="1:14" ht="60" x14ac:dyDescent="0.25">
      <c r="A266" s="6"/>
      <c r="B266" s="7"/>
      <c r="C266" s="54">
        <v>150806</v>
      </c>
      <c r="D266" s="32" t="s">
        <v>322</v>
      </c>
      <c r="E266" s="41" t="s">
        <v>14</v>
      </c>
      <c r="F266" s="33">
        <v>1</v>
      </c>
      <c r="G266" s="43">
        <v>111.24</v>
      </c>
      <c r="H266" s="43">
        <f t="shared" si="19"/>
        <v>111.24</v>
      </c>
      <c r="I266" s="104">
        <v>0</v>
      </c>
      <c r="J266" s="89">
        <v>0</v>
      </c>
      <c r="K266" s="113" t="s">
        <v>597</v>
      </c>
      <c r="L266" s="11">
        <v>1</v>
      </c>
      <c r="M266" s="89">
        <v>111.24</v>
      </c>
      <c r="N266" s="27">
        <v>1</v>
      </c>
    </row>
    <row r="267" spans="1:14" ht="60" x14ac:dyDescent="0.25">
      <c r="A267" s="6"/>
      <c r="B267" s="7"/>
      <c r="C267" s="54">
        <v>150807</v>
      </c>
      <c r="D267" s="32" t="s">
        <v>323</v>
      </c>
      <c r="E267" s="41" t="s">
        <v>14</v>
      </c>
      <c r="F267" s="33">
        <v>1</v>
      </c>
      <c r="G267" s="43">
        <v>126.58</v>
      </c>
      <c r="H267" s="43">
        <f t="shared" si="19"/>
        <v>126.58</v>
      </c>
      <c r="I267" s="104">
        <v>0</v>
      </c>
      <c r="J267" s="89">
        <v>0</v>
      </c>
      <c r="K267" s="113" t="s">
        <v>597</v>
      </c>
      <c r="L267" s="11">
        <v>1</v>
      </c>
      <c r="M267" s="89">
        <v>126.58</v>
      </c>
      <c r="N267" s="27">
        <v>1</v>
      </c>
    </row>
    <row r="268" spans="1:14" s="82" customFormat="1" x14ac:dyDescent="0.25">
      <c r="A268" s="39"/>
      <c r="B268" s="78"/>
      <c r="C268" s="55">
        <v>1509</v>
      </c>
      <c r="D268" s="189" t="s">
        <v>324</v>
      </c>
      <c r="E268" s="190"/>
      <c r="F268" s="190"/>
      <c r="G268" s="191"/>
      <c r="H268" s="100">
        <f>SUM(H269:H272)</f>
        <v>20798</v>
      </c>
      <c r="I268" s="107"/>
      <c r="J268" s="91">
        <v>1150</v>
      </c>
      <c r="K268" s="112">
        <v>5.5293778247908452E-2</v>
      </c>
      <c r="L268" s="81"/>
      <c r="M268" s="91">
        <v>19648</v>
      </c>
      <c r="N268" s="80">
        <v>0.94470622175209151</v>
      </c>
    </row>
    <row r="269" spans="1:14" ht="45" x14ac:dyDescent="0.25">
      <c r="A269" s="6"/>
      <c r="B269" s="7"/>
      <c r="C269" s="54">
        <v>150901</v>
      </c>
      <c r="D269" s="32" t="s">
        <v>61</v>
      </c>
      <c r="E269" s="41" t="s">
        <v>18</v>
      </c>
      <c r="F269" s="33">
        <v>1652</v>
      </c>
      <c r="G269" s="43">
        <v>6.5</v>
      </c>
      <c r="H269" s="43">
        <f t="shared" si="19"/>
        <v>10738</v>
      </c>
      <c r="I269" s="104">
        <v>0</v>
      </c>
      <c r="J269" s="89">
        <v>0</v>
      </c>
      <c r="K269" s="113" t="s">
        <v>597</v>
      </c>
      <c r="L269" s="11">
        <v>1652</v>
      </c>
      <c r="M269" s="89">
        <v>10738</v>
      </c>
      <c r="N269" s="27">
        <v>1</v>
      </c>
    </row>
    <row r="270" spans="1:14" ht="45" x14ac:dyDescent="0.25">
      <c r="A270" s="6"/>
      <c r="B270" s="7"/>
      <c r="C270" s="54">
        <v>150902</v>
      </c>
      <c r="D270" s="65" t="s">
        <v>336</v>
      </c>
      <c r="E270" s="41" t="s">
        <v>18</v>
      </c>
      <c r="F270" s="33">
        <v>195</v>
      </c>
      <c r="G270" s="43">
        <v>8</v>
      </c>
      <c r="H270" s="43">
        <f t="shared" si="19"/>
        <v>1560</v>
      </c>
      <c r="I270" s="104">
        <v>0</v>
      </c>
      <c r="J270" s="89">
        <v>0</v>
      </c>
      <c r="K270" s="113" t="s">
        <v>597</v>
      </c>
      <c r="L270" s="11">
        <v>195</v>
      </c>
      <c r="M270" s="89">
        <v>1560</v>
      </c>
      <c r="N270" s="27">
        <v>1</v>
      </c>
    </row>
    <row r="271" spans="1:14" ht="45" x14ac:dyDescent="0.25">
      <c r="A271" s="6"/>
      <c r="B271" s="7"/>
      <c r="C271" s="54">
        <v>150903</v>
      </c>
      <c r="D271" s="65" t="s">
        <v>337</v>
      </c>
      <c r="E271" s="41" t="s">
        <v>18</v>
      </c>
      <c r="F271" s="33">
        <v>50</v>
      </c>
      <c r="G271" s="43">
        <v>23</v>
      </c>
      <c r="H271" s="43">
        <f t="shared" si="19"/>
        <v>1150</v>
      </c>
      <c r="I271" s="104">
        <v>50</v>
      </c>
      <c r="J271" s="89">
        <v>1150</v>
      </c>
      <c r="K271" s="113">
        <v>1</v>
      </c>
      <c r="L271" s="11">
        <v>0</v>
      </c>
      <c r="M271" s="89">
        <v>0</v>
      </c>
      <c r="N271" s="27" t="s">
        <v>597</v>
      </c>
    </row>
    <row r="272" spans="1:14" ht="45" x14ac:dyDescent="0.25">
      <c r="A272" s="6"/>
      <c r="B272" s="7"/>
      <c r="C272" s="54">
        <v>150904</v>
      </c>
      <c r="D272" s="32" t="s">
        <v>325</v>
      </c>
      <c r="E272" s="41" t="s">
        <v>18</v>
      </c>
      <c r="F272" s="33">
        <v>210</v>
      </c>
      <c r="G272" s="43">
        <v>35</v>
      </c>
      <c r="H272" s="43">
        <f t="shared" si="19"/>
        <v>7350</v>
      </c>
      <c r="I272" s="104">
        <v>0</v>
      </c>
      <c r="J272" s="89">
        <v>0</v>
      </c>
      <c r="K272" s="113" t="s">
        <v>597</v>
      </c>
      <c r="L272" s="11">
        <v>210</v>
      </c>
      <c r="M272" s="89">
        <v>7350</v>
      </c>
      <c r="N272" s="27">
        <v>1</v>
      </c>
    </row>
    <row r="273" spans="1:14" s="82" customFormat="1" x14ac:dyDescent="0.25">
      <c r="A273" s="39"/>
      <c r="B273" s="78"/>
      <c r="C273" s="55">
        <v>1510</v>
      </c>
      <c r="D273" s="189" t="s">
        <v>326</v>
      </c>
      <c r="E273" s="190"/>
      <c r="F273" s="190"/>
      <c r="G273" s="191"/>
      <c r="H273" s="100">
        <f>H274</f>
        <v>80</v>
      </c>
      <c r="I273" s="107"/>
      <c r="J273" s="91">
        <v>0</v>
      </c>
      <c r="K273" s="112">
        <v>0</v>
      </c>
      <c r="L273" s="81"/>
      <c r="M273" s="91">
        <v>80</v>
      </c>
      <c r="N273" s="80">
        <v>1</v>
      </c>
    </row>
    <row r="274" spans="1:14" ht="30" x14ac:dyDescent="0.25">
      <c r="A274" s="6"/>
      <c r="B274" s="7"/>
      <c r="C274" s="54">
        <v>151001</v>
      </c>
      <c r="D274" s="32" t="s">
        <v>327</v>
      </c>
      <c r="E274" s="41" t="s">
        <v>14</v>
      </c>
      <c r="F274" s="33">
        <v>200</v>
      </c>
      <c r="G274" s="43">
        <v>0.4</v>
      </c>
      <c r="H274" s="43">
        <f t="shared" si="19"/>
        <v>80</v>
      </c>
      <c r="I274" s="104">
        <v>0</v>
      </c>
      <c r="J274" s="89">
        <v>0</v>
      </c>
      <c r="K274" s="113" t="s">
        <v>597</v>
      </c>
      <c r="L274" s="11">
        <v>200</v>
      </c>
      <c r="M274" s="89">
        <v>80</v>
      </c>
      <c r="N274" s="27">
        <v>1</v>
      </c>
    </row>
    <row r="275" spans="1:14" s="82" customFormat="1" x14ac:dyDescent="0.25">
      <c r="A275" s="39"/>
      <c r="B275" s="78"/>
      <c r="C275" s="55">
        <v>1511</v>
      </c>
      <c r="D275" s="189" t="s">
        <v>269</v>
      </c>
      <c r="E275" s="190"/>
      <c r="F275" s="190"/>
      <c r="G275" s="191"/>
      <c r="H275" s="100">
        <f>H276+H277</f>
        <v>649.30999999999995</v>
      </c>
      <c r="I275" s="107"/>
      <c r="J275" s="91">
        <v>126.1</v>
      </c>
      <c r="K275" s="112">
        <v>0.19420615730544732</v>
      </c>
      <c r="L275" s="81"/>
      <c r="M275" s="91">
        <v>523.21</v>
      </c>
      <c r="N275" s="80">
        <v>0.80579384269455279</v>
      </c>
    </row>
    <row r="276" spans="1:14" ht="45" x14ac:dyDescent="0.25">
      <c r="A276" s="6"/>
      <c r="B276" s="7"/>
      <c r="C276" s="54">
        <v>151101</v>
      </c>
      <c r="D276" s="32" t="s">
        <v>62</v>
      </c>
      <c r="E276" s="41" t="s">
        <v>18</v>
      </c>
      <c r="F276" s="33">
        <v>47</v>
      </c>
      <c r="G276" s="43">
        <v>12.61</v>
      </c>
      <c r="H276" s="43">
        <f t="shared" si="19"/>
        <v>592.66999999999996</v>
      </c>
      <c r="I276" s="104">
        <v>10</v>
      </c>
      <c r="J276" s="89">
        <v>126.1</v>
      </c>
      <c r="K276" s="113">
        <v>0.21276595744680851</v>
      </c>
      <c r="L276" s="11">
        <v>37</v>
      </c>
      <c r="M276" s="89">
        <v>466.57</v>
      </c>
      <c r="N276" s="27">
        <v>0.78723404255319152</v>
      </c>
    </row>
    <row r="277" spans="1:14" ht="45" x14ac:dyDescent="0.25">
      <c r="A277" s="6"/>
      <c r="B277" s="7"/>
      <c r="C277" s="54">
        <v>151102</v>
      </c>
      <c r="D277" s="32" t="s">
        <v>63</v>
      </c>
      <c r="E277" s="41" t="s">
        <v>18</v>
      </c>
      <c r="F277" s="33">
        <v>3</v>
      </c>
      <c r="G277" s="43">
        <v>18.88</v>
      </c>
      <c r="H277" s="43">
        <f t="shared" si="19"/>
        <v>56.64</v>
      </c>
      <c r="I277" s="104">
        <v>0</v>
      </c>
      <c r="J277" s="89">
        <v>0</v>
      </c>
      <c r="K277" s="113" t="s">
        <v>597</v>
      </c>
      <c r="L277" s="11">
        <v>3</v>
      </c>
      <c r="M277" s="89">
        <v>56.64</v>
      </c>
      <c r="N277" s="27">
        <v>1</v>
      </c>
    </row>
    <row r="278" spans="1:14" s="82" customFormat="1" x14ac:dyDescent="0.25">
      <c r="A278" s="39"/>
      <c r="B278" s="78"/>
      <c r="C278" s="55">
        <v>1512</v>
      </c>
      <c r="D278" s="189" t="s">
        <v>328</v>
      </c>
      <c r="E278" s="190"/>
      <c r="F278" s="190"/>
      <c r="G278" s="191"/>
      <c r="H278" s="100">
        <f>SUM(H279)</f>
        <v>7688.58</v>
      </c>
      <c r="I278" s="107"/>
      <c r="J278" s="91">
        <v>0</v>
      </c>
      <c r="K278" s="112">
        <v>0</v>
      </c>
      <c r="L278" s="81"/>
      <c r="M278" s="91">
        <v>7688.58</v>
      </c>
      <c r="N278" s="80">
        <v>1</v>
      </c>
    </row>
    <row r="279" spans="1:14" ht="60" x14ac:dyDescent="0.25">
      <c r="A279" s="6"/>
      <c r="B279" s="7"/>
      <c r="C279" s="54">
        <v>151201</v>
      </c>
      <c r="D279" s="32" t="s">
        <v>329</v>
      </c>
      <c r="E279" s="41" t="s">
        <v>14</v>
      </c>
      <c r="F279" s="33">
        <v>1</v>
      </c>
      <c r="G279" s="43">
        <v>7688.58</v>
      </c>
      <c r="H279" s="43">
        <f t="shared" si="19"/>
        <v>7688.58</v>
      </c>
      <c r="I279" s="104">
        <v>0</v>
      </c>
      <c r="J279" s="89">
        <v>0</v>
      </c>
      <c r="K279" s="113" t="s">
        <v>597</v>
      </c>
      <c r="L279" s="11">
        <v>1</v>
      </c>
      <c r="M279" s="89">
        <v>7688.58</v>
      </c>
      <c r="N279" s="27">
        <v>1</v>
      </c>
    </row>
    <row r="280" spans="1:14" s="82" customFormat="1" x14ac:dyDescent="0.25">
      <c r="A280" s="39"/>
      <c r="B280" s="78"/>
      <c r="C280" s="55">
        <v>1513</v>
      </c>
      <c r="D280" s="189" t="s">
        <v>330</v>
      </c>
      <c r="E280" s="190"/>
      <c r="F280" s="190"/>
      <c r="G280" s="191"/>
      <c r="H280" s="100">
        <f>SUM(H281:H288)</f>
        <v>19275.099999999999</v>
      </c>
      <c r="I280" s="107"/>
      <c r="J280" s="91">
        <v>0</v>
      </c>
      <c r="K280" s="112">
        <v>0</v>
      </c>
      <c r="L280" s="81"/>
      <c r="M280" s="91">
        <v>19275.099999999999</v>
      </c>
      <c r="N280" s="80">
        <v>1</v>
      </c>
    </row>
    <row r="281" spans="1:14" ht="75" x14ac:dyDescent="0.25">
      <c r="A281" s="6"/>
      <c r="B281" s="7"/>
      <c r="C281" s="54">
        <v>151301</v>
      </c>
      <c r="D281" s="32" t="s">
        <v>53</v>
      </c>
      <c r="E281" s="41" t="s">
        <v>14</v>
      </c>
      <c r="F281" s="33">
        <v>35</v>
      </c>
      <c r="G281" s="43">
        <v>231.43</v>
      </c>
      <c r="H281" s="43">
        <f t="shared" si="19"/>
        <v>8100.05</v>
      </c>
      <c r="I281" s="104">
        <v>0</v>
      </c>
      <c r="J281" s="89">
        <v>0</v>
      </c>
      <c r="K281" s="113" t="s">
        <v>597</v>
      </c>
      <c r="L281" s="11">
        <v>35</v>
      </c>
      <c r="M281" s="89">
        <v>8100.05</v>
      </c>
      <c r="N281" s="27">
        <v>1</v>
      </c>
    </row>
    <row r="282" spans="1:14" ht="75" x14ac:dyDescent="0.25">
      <c r="A282" s="6"/>
      <c r="B282" s="7"/>
      <c r="C282" s="54">
        <v>151302</v>
      </c>
      <c r="D282" s="32" t="s">
        <v>56</v>
      </c>
      <c r="E282" s="41" t="s">
        <v>14</v>
      </c>
      <c r="F282" s="33">
        <v>12</v>
      </c>
      <c r="G282" s="43">
        <v>234.75</v>
      </c>
      <c r="H282" s="43">
        <f t="shared" si="19"/>
        <v>2817</v>
      </c>
      <c r="I282" s="104">
        <v>0</v>
      </c>
      <c r="J282" s="89">
        <v>0</v>
      </c>
      <c r="K282" s="113" t="s">
        <v>597</v>
      </c>
      <c r="L282" s="11">
        <v>12</v>
      </c>
      <c r="M282" s="89">
        <v>2817</v>
      </c>
      <c r="N282" s="27">
        <v>1</v>
      </c>
    </row>
    <row r="283" spans="1:14" ht="75" x14ac:dyDescent="0.25">
      <c r="A283" s="6"/>
      <c r="B283" s="7"/>
      <c r="C283" s="54">
        <v>151303</v>
      </c>
      <c r="D283" s="32" t="s">
        <v>331</v>
      </c>
      <c r="E283" s="41" t="s">
        <v>14</v>
      </c>
      <c r="F283" s="33">
        <v>1</v>
      </c>
      <c r="G283" s="43">
        <v>273.82</v>
      </c>
      <c r="H283" s="43">
        <f t="shared" si="19"/>
        <v>273.82</v>
      </c>
      <c r="I283" s="104">
        <v>0</v>
      </c>
      <c r="J283" s="89">
        <v>0</v>
      </c>
      <c r="K283" s="113" t="s">
        <v>597</v>
      </c>
      <c r="L283" s="11">
        <v>1</v>
      </c>
      <c r="M283" s="89">
        <v>273.82</v>
      </c>
      <c r="N283" s="27">
        <v>1</v>
      </c>
    </row>
    <row r="284" spans="1:14" ht="105" x14ac:dyDescent="0.25">
      <c r="A284" s="6"/>
      <c r="B284" s="7"/>
      <c r="C284" s="54">
        <v>151304</v>
      </c>
      <c r="D284" s="32" t="s">
        <v>332</v>
      </c>
      <c r="E284" s="41" t="s">
        <v>14</v>
      </c>
      <c r="F284" s="33">
        <v>6</v>
      </c>
      <c r="G284" s="43">
        <v>248.08</v>
      </c>
      <c r="H284" s="43">
        <f t="shared" si="19"/>
        <v>1488.48</v>
      </c>
      <c r="I284" s="104">
        <v>0</v>
      </c>
      <c r="J284" s="89">
        <v>0</v>
      </c>
      <c r="K284" s="113" t="s">
        <v>597</v>
      </c>
      <c r="L284" s="11">
        <v>6</v>
      </c>
      <c r="M284" s="89">
        <v>1488.48</v>
      </c>
      <c r="N284" s="27">
        <v>1</v>
      </c>
    </row>
    <row r="285" spans="1:14" ht="60" x14ac:dyDescent="0.25">
      <c r="A285" s="6"/>
      <c r="B285" s="7"/>
      <c r="C285" s="54">
        <v>151305</v>
      </c>
      <c r="D285" s="32" t="s">
        <v>333</v>
      </c>
      <c r="E285" s="41" t="s">
        <v>14</v>
      </c>
      <c r="F285" s="33">
        <v>1</v>
      </c>
      <c r="G285" s="43">
        <v>108.26</v>
      </c>
      <c r="H285" s="43">
        <f t="shared" si="19"/>
        <v>108.26</v>
      </c>
      <c r="I285" s="104">
        <v>0</v>
      </c>
      <c r="J285" s="89">
        <v>0</v>
      </c>
      <c r="K285" s="113" t="s">
        <v>597</v>
      </c>
      <c r="L285" s="11">
        <v>1</v>
      </c>
      <c r="M285" s="89">
        <v>108.26</v>
      </c>
      <c r="N285" s="27">
        <v>1</v>
      </c>
    </row>
    <row r="286" spans="1:14" ht="75" x14ac:dyDescent="0.25">
      <c r="A286" s="6"/>
      <c r="B286" s="7"/>
      <c r="C286" s="54">
        <v>151306</v>
      </c>
      <c r="D286" s="32" t="s">
        <v>54</v>
      </c>
      <c r="E286" s="41" t="s">
        <v>14</v>
      </c>
      <c r="F286" s="33">
        <v>3</v>
      </c>
      <c r="G286" s="43">
        <v>590.58000000000004</v>
      </c>
      <c r="H286" s="43">
        <f t="shared" si="19"/>
        <v>1771.7400000000002</v>
      </c>
      <c r="I286" s="104">
        <v>0</v>
      </c>
      <c r="J286" s="89">
        <v>0</v>
      </c>
      <c r="K286" s="113" t="s">
        <v>597</v>
      </c>
      <c r="L286" s="11">
        <v>3</v>
      </c>
      <c r="M286" s="89">
        <v>1771.7400000000002</v>
      </c>
      <c r="N286" s="27">
        <v>1</v>
      </c>
    </row>
    <row r="287" spans="1:14" ht="75" x14ac:dyDescent="0.25">
      <c r="A287" s="6"/>
      <c r="B287" s="7"/>
      <c r="C287" s="54">
        <v>151307</v>
      </c>
      <c r="D287" s="32" t="s">
        <v>55</v>
      </c>
      <c r="E287" s="41" t="s">
        <v>14</v>
      </c>
      <c r="F287" s="33">
        <v>9</v>
      </c>
      <c r="G287" s="43">
        <v>340.87</v>
      </c>
      <c r="H287" s="43">
        <f t="shared" si="19"/>
        <v>3067.83</v>
      </c>
      <c r="I287" s="104">
        <v>0</v>
      </c>
      <c r="J287" s="89">
        <v>0</v>
      </c>
      <c r="K287" s="113" t="s">
        <v>597</v>
      </c>
      <c r="L287" s="11">
        <v>9</v>
      </c>
      <c r="M287" s="89">
        <v>3067.83</v>
      </c>
      <c r="N287" s="27">
        <v>1</v>
      </c>
    </row>
    <row r="288" spans="1:14" ht="60" x14ac:dyDescent="0.25">
      <c r="A288" s="6"/>
      <c r="B288" s="7"/>
      <c r="C288" s="54">
        <v>151308</v>
      </c>
      <c r="D288" s="65" t="s">
        <v>338</v>
      </c>
      <c r="E288" s="41" t="s">
        <v>14</v>
      </c>
      <c r="F288" s="33">
        <v>8</v>
      </c>
      <c r="G288" s="43">
        <v>205.99</v>
      </c>
      <c r="H288" s="43">
        <f t="shared" si="19"/>
        <v>1647.92</v>
      </c>
      <c r="I288" s="104">
        <v>0</v>
      </c>
      <c r="J288" s="89">
        <v>0</v>
      </c>
      <c r="K288" s="113" t="s">
        <v>597</v>
      </c>
      <c r="L288" s="11">
        <v>8</v>
      </c>
      <c r="M288" s="89">
        <v>1647.92</v>
      </c>
      <c r="N288" s="27">
        <v>1</v>
      </c>
    </row>
    <row r="289" spans="1:14" s="76" customFormat="1" x14ac:dyDescent="0.25">
      <c r="A289" s="37"/>
      <c r="B289" s="71"/>
      <c r="C289" s="72">
        <v>16</v>
      </c>
      <c r="D289" s="186" t="s">
        <v>339</v>
      </c>
      <c r="E289" s="187"/>
      <c r="F289" s="187"/>
      <c r="G289" s="188"/>
      <c r="H289" s="73">
        <f>SUM(H290:H324)/2</f>
        <v>55666.25999999998</v>
      </c>
      <c r="I289" s="108"/>
      <c r="J289" s="90">
        <v>0</v>
      </c>
      <c r="K289" s="111">
        <v>0</v>
      </c>
      <c r="L289" s="75"/>
      <c r="M289" s="90">
        <v>55666.26</v>
      </c>
      <c r="N289" s="74">
        <v>1.0000000000000004</v>
      </c>
    </row>
    <row r="290" spans="1:14" s="82" customFormat="1" x14ac:dyDescent="0.25">
      <c r="A290" s="39"/>
      <c r="B290" s="78"/>
      <c r="C290" s="55">
        <v>1601</v>
      </c>
      <c r="D290" s="189" t="s">
        <v>340</v>
      </c>
      <c r="E290" s="190"/>
      <c r="F290" s="190"/>
      <c r="G290" s="191"/>
      <c r="H290" s="87">
        <f>H291</f>
        <v>834.2</v>
      </c>
      <c r="I290" s="107"/>
      <c r="J290" s="91">
        <v>0</v>
      </c>
      <c r="K290" s="112">
        <v>0</v>
      </c>
      <c r="L290" s="81"/>
      <c r="M290" s="91">
        <v>834.2</v>
      </c>
      <c r="N290" s="80">
        <v>1</v>
      </c>
    </row>
    <row r="291" spans="1:14" ht="30" x14ac:dyDescent="0.25">
      <c r="A291" s="6"/>
      <c r="B291" s="7"/>
      <c r="C291" s="54">
        <v>160101</v>
      </c>
      <c r="D291" s="32" t="s">
        <v>341</v>
      </c>
      <c r="E291" s="31" t="s">
        <v>342</v>
      </c>
      <c r="F291" s="52">
        <v>20</v>
      </c>
      <c r="G291" s="49">
        <v>41.71</v>
      </c>
      <c r="H291" s="49">
        <f>F291*G291</f>
        <v>834.2</v>
      </c>
      <c r="I291" s="104">
        <v>0</v>
      </c>
      <c r="J291" s="89">
        <v>0</v>
      </c>
      <c r="K291" s="113" t="s">
        <v>597</v>
      </c>
      <c r="L291" s="11">
        <v>20</v>
      </c>
      <c r="M291" s="89">
        <v>834.2</v>
      </c>
      <c r="N291" s="27">
        <v>1</v>
      </c>
    </row>
    <row r="292" spans="1:14" s="82" customFormat="1" x14ac:dyDescent="0.25">
      <c r="A292" s="39"/>
      <c r="B292" s="78"/>
      <c r="C292" s="55">
        <v>1602</v>
      </c>
      <c r="D292" s="189" t="s">
        <v>343</v>
      </c>
      <c r="E292" s="190"/>
      <c r="F292" s="190"/>
      <c r="G292" s="191"/>
      <c r="H292" s="83">
        <f>SUM(H293:H297)</f>
        <v>2047.44</v>
      </c>
      <c r="I292" s="107"/>
      <c r="J292" s="91">
        <v>0</v>
      </c>
      <c r="K292" s="112">
        <v>0</v>
      </c>
      <c r="L292" s="81"/>
      <c r="M292" s="91">
        <v>2047.44</v>
      </c>
      <c r="N292" s="80">
        <v>1</v>
      </c>
    </row>
    <row r="293" spans="1:14" ht="75" x14ac:dyDescent="0.25">
      <c r="A293" s="6"/>
      <c r="B293" s="7"/>
      <c r="C293" s="54">
        <v>160201</v>
      </c>
      <c r="D293" s="31" t="s">
        <v>344</v>
      </c>
      <c r="E293" s="31" t="s">
        <v>345</v>
      </c>
      <c r="F293" s="52">
        <v>1</v>
      </c>
      <c r="G293" s="49">
        <v>237.66</v>
      </c>
      <c r="H293" s="49">
        <f t="shared" ref="H293:H324" si="20">F293*G293</f>
        <v>237.66</v>
      </c>
      <c r="I293" s="104">
        <v>0</v>
      </c>
      <c r="J293" s="89">
        <v>0</v>
      </c>
      <c r="K293" s="113" t="s">
        <v>597</v>
      </c>
      <c r="L293" s="11">
        <v>1</v>
      </c>
      <c r="M293" s="89">
        <v>237.66</v>
      </c>
      <c r="N293" s="27">
        <v>1</v>
      </c>
    </row>
    <row r="294" spans="1:14" ht="75" x14ac:dyDescent="0.25">
      <c r="A294" s="6"/>
      <c r="B294" s="7"/>
      <c r="C294" s="54">
        <v>160202</v>
      </c>
      <c r="D294" s="31" t="s">
        <v>75</v>
      </c>
      <c r="E294" s="31" t="s">
        <v>117</v>
      </c>
      <c r="F294" s="52">
        <v>1</v>
      </c>
      <c r="G294" s="49">
        <v>258.02</v>
      </c>
      <c r="H294" s="49">
        <f t="shared" si="20"/>
        <v>258.02</v>
      </c>
      <c r="I294" s="104">
        <v>0</v>
      </c>
      <c r="J294" s="89">
        <v>0</v>
      </c>
      <c r="K294" s="113" t="s">
        <v>597</v>
      </c>
      <c r="L294" s="11">
        <v>1</v>
      </c>
      <c r="M294" s="89">
        <v>258.02</v>
      </c>
      <c r="N294" s="27">
        <v>1</v>
      </c>
    </row>
    <row r="295" spans="1:14" ht="75" x14ac:dyDescent="0.25">
      <c r="A295" s="6"/>
      <c r="B295" s="7"/>
      <c r="C295" s="54">
        <v>160203</v>
      </c>
      <c r="D295" s="50" t="s">
        <v>380</v>
      </c>
      <c r="E295" s="31" t="s">
        <v>117</v>
      </c>
      <c r="F295" s="52">
        <v>7</v>
      </c>
      <c r="G295" s="49">
        <v>27.84</v>
      </c>
      <c r="H295" s="49">
        <f t="shared" si="20"/>
        <v>194.88</v>
      </c>
      <c r="I295" s="104">
        <v>0</v>
      </c>
      <c r="J295" s="89">
        <v>0</v>
      </c>
      <c r="K295" s="113" t="s">
        <v>597</v>
      </c>
      <c r="L295" s="11">
        <v>7</v>
      </c>
      <c r="M295" s="89">
        <v>194.88</v>
      </c>
      <c r="N295" s="27">
        <v>1</v>
      </c>
    </row>
    <row r="296" spans="1:14" ht="60" x14ac:dyDescent="0.25">
      <c r="A296" s="6"/>
      <c r="B296" s="7"/>
      <c r="C296" s="54">
        <v>160204</v>
      </c>
      <c r="D296" s="31" t="s">
        <v>346</v>
      </c>
      <c r="E296" s="31" t="s">
        <v>117</v>
      </c>
      <c r="F296" s="52">
        <v>2</v>
      </c>
      <c r="G296" s="49">
        <v>27.39</v>
      </c>
      <c r="H296" s="49">
        <f t="shared" si="20"/>
        <v>54.78</v>
      </c>
      <c r="I296" s="104">
        <v>0</v>
      </c>
      <c r="J296" s="89">
        <v>0</v>
      </c>
      <c r="K296" s="113" t="s">
        <v>597</v>
      </c>
      <c r="L296" s="11">
        <v>2</v>
      </c>
      <c r="M296" s="89">
        <v>54.78</v>
      </c>
      <c r="N296" s="27">
        <v>1</v>
      </c>
    </row>
    <row r="297" spans="1:14" ht="60" x14ac:dyDescent="0.25">
      <c r="A297" s="6"/>
      <c r="B297" s="7"/>
      <c r="C297" s="54">
        <v>160205</v>
      </c>
      <c r="D297" s="31" t="s">
        <v>76</v>
      </c>
      <c r="E297" s="31" t="s">
        <v>347</v>
      </c>
      <c r="F297" s="52">
        <v>5</v>
      </c>
      <c r="G297" s="49">
        <v>260.42</v>
      </c>
      <c r="H297" s="49">
        <f t="shared" si="20"/>
        <v>1302.1000000000001</v>
      </c>
      <c r="I297" s="104">
        <v>0</v>
      </c>
      <c r="J297" s="89">
        <v>0</v>
      </c>
      <c r="K297" s="113" t="s">
        <v>597</v>
      </c>
      <c r="L297" s="11">
        <v>5</v>
      </c>
      <c r="M297" s="89">
        <v>1302.1000000000001</v>
      </c>
      <c r="N297" s="27">
        <v>1</v>
      </c>
    </row>
    <row r="298" spans="1:14" s="82" customFormat="1" x14ac:dyDescent="0.25">
      <c r="A298" s="39"/>
      <c r="B298" s="78"/>
      <c r="C298" s="55">
        <v>1603</v>
      </c>
      <c r="D298" s="189" t="s">
        <v>348</v>
      </c>
      <c r="E298" s="190"/>
      <c r="F298" s="190"/>
      <c r="G298" s="191"/>
      <c r="H298" s="83">
        <f>SUM(H299:H315)</f>
        <v>40121.360000000001</v>
      </c>
      <c r="I298" s="107"/>
      <c r="J298" s="91">
        <v>0</v>
      </c>
      <c r="K298" s="112">
        <v>0</v>
      </c>
      <c r="L298" s="81"/>
      <c r="M298" s="91">
        <v>40121.360000000001</v>
      </c>
      <c r="N298" s="80">
        <v>1</v>
      </c>
    </row>
    <row r="299" spans="1:14" ht="45" x14ac:dyDescent="0.25">
      <c r="A299" s="6"/>
      <c r="B299" s="7"/>
      <c r="C299" s="54">
        <v>160301</v>
      </c>
      <c r="D299" s="31" t="s">
        <v>349</v>
      </c>
      <c r="E299" s="31" t="s">
        <v>117</v>
      </c>
      <c r="F299" s="52">
        <v>1</v>
      </c>
      <c r="G299" s="49">
        <v>42.09</v>
      </c>
      <c r="H299" s="49">
        <f t="shared" si="20"/>
        <v>42.09</v>
      </c>
      <c r="I299" s="104">
        <v>0</v>
      </c>
      <c r="J299" s="89">
        <v>0</v>
      </c>
      <c r="K299" s="113" t="s">
        <v>597</v>
      </c>
      <c r="L299" s="11">
        <v>1</v>
      </c>
      <c r="M299" s="89">
        <v>42.09</v>
      </c>
      <c r="N299" s="27">
        <v>1</v>
      </c>
    </row>
    <row r="300" spans="1:14" ht="45" x14ac:dyDescent="0.25">
      <c r="A300" s="6"/>
      <c r="B300" s="7"/>
      <c r="C300" s="54">
        <v>160302</v>
      </c>
      <c r="D300" s="31" t="s">
        <v>350</v>
      </c>
      <c r="E300" s="31" t="s">
        <v>351</v>
      </c>
      <c r="F300" s="52">
        <v>41</v>
      </c>
      <c r="G300" s="49">
        <v>53.8</v>
      </c>
      <c r="H300" s="49">
        <f t="shared" si="20"/>
        <v>2205.7999999999997</v>
      </c>
      <c r="I300" s="104">
        <v>0</v>
      </c>
      <c r="J300" s="89">
        <v>0</v>
      </c>
      <c r="K300" s="113" t="s">
        <v>597</v>
      </c>
      <c r="L300" s="11">
        <v>41</v>
      </c>
      <c r="M300" s="89">
        <v>2205.7999999999997</v>
      </c>
      <c r="N300" s="27">
        <v>1</v>
      </c>
    </row>
    <row r="301" spans="1:14" ht="45" x14ac:dyDescent="0.25">
      <c r="A301" s="6"/>
      <c r="B301" s="7"/>
      <c r="C301" s="54">
        <v>160303</v>
      </c>
      <c r="D301" s="31" t="s">
        <v>352</v>
      </c>
      <c r="E301" s="31" t="s">
        <v>351</v>
      </c>
      <c r="F301" s="52">
        <v>73</v>
      </c>
      <c r="G301" s="49">
        <v>35.549999999999997</v>
      </c>
      <c r="H301" s="49">
        <f t="shared" si="20"/>
        <v>2595.1499999999996</v>
      </c>
      <c r="I301" s="104">
        <v>0</v>
      </c>
      <c r="J301" s="89">
        <v>0</v>
      </c>
      <c r="K301" s="113" t="s">
        <v>597</v>
      </c>
      <c r="L301" s="11">
        <v>73</v>
      </c>
      <c r="M301" s="89">
        <v>2595.1499999999996</v>
      </c>
      <c r="N301" s="27">
        <v>1</v>
      </c>
    </row>
    <row r="302" spans="1:14" x14ac:dyDescent="0.25">
      <c r="A302" s="6"/>
      <c r="B302" s="7"/>
      <c r="C302" s="54">
        <v>160304</v>
      </c>
      <c r="D302" s="31" t="s">
        <v>353</v>
      </c>
      <c r="E302" s="31" t="s">
        <v>117</v>
      </c>
      <c r="F302" s="52">
        <v>1</v>
      </c>
      <c r="G302" s="49">
        <v>446.13</v>
      </c>
      <c r="H302" s="49">
        <f t="shared" si="20"/>
        <v>446.13</v>
      </c>
      <c r="I302" s="104">
        <v>0</v>
      </c>
      <c r="J302" s="89">
        <v>0</v>
      </c>
      <c r="K302" s="113" t="s">
        <v>597</v>
      </c>
      <c r="L302" s="11">
        <v>1</v>
      </c>
      <c r="M302" s="89">
        <v>446.13</v>
      </c>
      <c r="N302" s="27">
        <v>1</v>
      </c>
    </row>
    <row r="303" spans="1:14" ht="45" x14ac:dyDescent="0.25">
      <c r="A303" s="6"/>
      <c r="B303" s="7"/>
      <c r="C303" s="54">
        <v>160305</v>
      </c>
      <c r="D303" s="31" t="s">
        <v>354</v>
      </c>
      <c r="E303" s="31" t="s">
        <v>117</v>
      </c>
      <c r="F303" s="52">
        <v>6</v>
      </c>
      <c r="G303" s="49">
        <v>37.520000000000003</v>
      </c>
      <c r="H303" s="49">
        <f t="shared" si="20"/>
        <v>225.12</v>
      </c>
      <c r="I303" s="104">
        <v>0</v>
      </c>
      <c r="J303" s="89">
        <v>0</v>
      </c>
      <c r="K303" s="113" t="s">
        <v>597</v>
      </c>
      <c r="L303" s="11">
        <v>6</v>
      </c>
      <c r="M303" s="89">
        <v>225.12</v>
      </c>
      <c r="N303" s="27">
        <v>1</v>
      </c>
    </row>
    <row r="304" spans="1:14" ht="45" x14ac:dyDescent="0.25">
      <c r="A304" s="6"/>
      <c r="B304" s="7"/>
      <c r="C304" s="54">
        <v>160306</v>
      </c>
      <c r="D304" s="31" t="s">
        <v>355</v>
      </c>
      <c r="E304" s="31" t="s">
        <v>356</v>
      </c>
      <c r="F304" s="52">
        <v>146</v>
      </c>
      <c r="G304" s="49">
        <v>23.75</v>
      </c>
      <c r="H304" s="49">
        <f t="shared" si="20"/>
        <v>3467.5</v>
      </c>
      <c r="I304" s="104">
        <v>0</v>
      </c>
      <c r="J304" s="89">
        <v>0</v>
      </c>
      <c r="K304" s="113" t="s">
        <v>597</v>
      </c>
      <c r="L304" s="11">
        <v>146</v>
      </c>
      <c r="M304" s="89">
        <v>3467.5</v>
      </c>
      <c r="N304" s="27">
        <v>1</v>
      </c>
    </row>
    <row r="305" spans="1:14" ht="45" x14ac:dyDescent="0.25">
      <c r="A305" s="6"/>
      <c r="B305" s="7"/>
      <c r="C305" s="54">
        <v>160307</v>
      </c>
      <c r="D305" s="31" t="s">
        <v>357</v>
      </c>
      <c r="E305" s="31" t="s">
        <v>117</v>
      </c>
      <c r="F305" s="52">
        <v>2</v>
      </c>
      <c r="G305" s="49">
        <v>117.37</v>
      </c>
      <c r="H305" s="49">
        <f t="shared" si="20"/>
        <v>234.74</v>
      </c>
      <c r="I305" s="104">
        <v>0</v>
      </c>
      <c r="J305" s="89">
        <v>0</v>
      </c>
      <c r="K305" s="113" t="s">
        <v>597</v>
      </c>
      <c r="L305" s="11">
        <v>2</v>
      </c>
      <c r="M305" s="89">
        <v>234.74</v>
      </c>
      <c r="N305" s="27">
        <v>1</v>
      </c>
    </row>
    <row r="306" spans="1:14" ht="45" x14ac:dyDescent="0.25">
      <c r="A306" s="6"/>
      <c r="B306" s="7"/>
      <c r="C306" s="54">
        <v>160308</v>
      </c>
      <c r="D306" s="31" t="s">
        <v>358</v>
      </c>
      <c r="E306" s="31" t="s">
        <v>117</v>
      </c>
      <c r="F306" s="52">
        <v>2</v>
      </c>
      <c r="G306" s="49">
        <v>130.37</v>
      </c>
      <c r="H306" s="49">
        <f t="shared" si="20"/>
        <v>260.74</v>
      </c>
      <c r="I306" s="104">
        <v>0</v>
      </c>
      <c r="J306" s="89">
        <v>0</v>
      </c>
      <c r="K306" s="113" t="s">
        <v>597</v>
      </c>
      <c r="L306" s="11">
        <v>2</v>
      </c>
      <c r="M306" s="89">
        <v>260.74</v>
      </c>
      <c r="N306" s="27">
        <v>1</v>
      </c>
    </row>
    <row r="307" spans="1:14" ht="45" x14ac:dyDescent="0.25">
      <c r="A307" s="6"/>
      <c r="B307" s="7"/>
      <c r="C307" s="54">
        <v>160309</v>
      </c>
      <c r="D307" s="31" t="s">
        <v>359</v>
      </c>
      <c r="E307" s="31" t="s">
        <v>117</v>
      </c>
      <c r="F307" s="52">
        <v>1</v>
      </c>
      <c r="G307" s="49">
        <v>2036.6</v>
      </c>
      <c r="H307" s="49">
        <f t="shared" si="20"/>
        <v>2036.6</v>
      </c>
      <c r="I307" s="104">
        <v>0</v>
      </c>
      <c r="J307" s="89">
        <v>0</v>
      </c>
      <c r="K307" s="113" t="s">
        <v>597</v>
      </c>
      <c r="L307" s="11">
        <v>1</v>
      </c>
      <c r="M307" s="89">
        <v>2036.6</v>
      </c>
      <c r="N307" s="27">
        <v>1</v>
      </c>
    </row>
    <row r="308" spans="1:14" x14ac:dyDescent="0.25">
      <c r="A308" s="6"/>
      <c r="B308" s="7"/>
      <c r="C308" s="54">
        <v>160310</v>
      </c>
      <c r="D308" s="31" t="s">
        <v>360</v>
      </c>
      <c r="E308" s="31" t="s">
        <v>361</v>
      </c>
      <c r="F308" s="52">
        <v>30</v>
      </c>
      <c r="G308" s="49">
        <v>4.7699999999999996</v>
      </c>
      <c r="H308" s="49">
        <f t="shared" si="20"/>
        <v>143.1</v>
      </c>
      <c r="I308" s="104">
        <v>0</v>
      </c>
      <c r="J308" s="89">
        <v>0</v>
      </c>
      <c r="K308" s="113" t="s">
        <v>597</v>
      </c>
      <c r="L308" s="11">
        <v>30</v>
      </c>
      <c r="M308" s="89">
        <v>143.1</v>
      </c>
      <c r="N308" s="27">
        <v>1</v>
      </c>
    </row>
    <row r="309" spans="1:14" x14ac:dyDescent="0.25">
      <c r="A309" s="6"/>
      <c r="B309" s="7"/>
      <c r="C309" s="54">
        <v>160311</v>
      </c>
      <c r="D309" s="31" t="s">
        <v>362</v>
      </c>
      <c r="E309" s="31" t="s">
        <v>363</v>
      </c>
      <c r="F309" s="52">
        <v>50</v>
      </c>
      <c r="G309" s="49">
        <v>1.61</v>
      </c>
      <c r="H309" s="49">
        <f t="shared" si="20"/>
        <v>80.5</v>
      </c>
      <c r="I309" s="104">
        <v>0</v>
      </c>
      <c r="J309" s="89">
        <v>0</v>
      </c>
      <c r="K309" s="113" t="s">
        <v>597</v>
      </c>
      <c r="L309" s="11">
        <v>50</v>
      </c>
      <c r="M309" s="89">
        <v>80.5</v>
      </c>
      <c r="N309" s="27">
        <v>1</v>
      </c>
    </row>
    <row r="310" spans="1:14" ht="30" x14ac:dyDescent="0.25">
      <c r="A310" s="6"/>
      <c r="B310" s="7"/>
      <c r="C310" s="54">
        <v>160312</v>
      </c>
      <c r="D310" s="31" t="s">
        <v>364</v>
      </c>
      <c r="E310" s="31" t="s">
        <v>365</v>
      </c>
      <c r="F310" s="52">
        <v>3</v>
      </c>
      <c r="G310" s="49">
        <v>142.74</v>
      </c>
      <c r="H310" s="49">
        <f t="shared" si="20"/>
        <v>428.22</v>
      </c>
      <c r="I310" s="104">
        <v>0</v>
      </c>
      <c r="J310" s="89">
        <v>0</v>
      </c>
      <c r="K310" s="113" t="s">
        <v>597</v>
      </c>
      <c r="L310" s="11">
        <v>3</v>
      </c>
      <c r="M310" s="89">
        <v>428.22</v>
      </c>
      <c r="N310" s="27">
        <v>1</v>
      </c>
    </row>
    <row r="311" spans="1:14" ht="30" x14ac:dyDescent="0.25">
      <c r="A311" s="6"/>
      <c r="B311" s="7"/>
      <c r="C311" s="54">
        <v>160313</v>
      </c>
      <c r="D311" s="31" t="s">
        <v>366</v>
      </c>
      <c r="E311" s="32" t="s">
        <v>18</v>
      </c>
      <c r="F311" s="51">
        <v>2044</v>
      </c>
      <c r="G311" s="49">
        <v>5.79</v>
      </c>
      <c r="H311" s="49">
        <f t="shared" si="20"/>
        <v>11834.76</v>
      </c>
      <c r="I311" s="104">
        <v>0</v>
      </c>
      <c r="J311" s="89">
        <v>0</v>
      </c>
      <c r="K311" s="113" t="s">
        <v>597</v>
      </c>
      <c r="L311" s="11">
        <v>2044</v>
      </c>
      <c r="M311" s="89">
        <v>11834.76</v>
      </c>
      <c r="N311" s="27">
        <v>1</v>
      </c>
    </row>
    <row r="312" spans="1:14" ht="30" x14ac:dyDescent="0.25">
      <c r="A312" s="6"/>
      <c r="B312" s="7"/>
      <c r="C312" s="54">
        <v>160314</v>
      </c>
      <c r="D312" s="31" t="s">
        <v>367</v>
      </c>
      <c r="E312" s="32" t="s">
        <v>14</v>
      </c>
      <c r="F312" s="51">
        <v>2</v>
      </c>
      <c r="G312" s="49">
        <v>676.28</v>
      </c>
      <c r="H312" s="49">
        <f t="shared" si="20"/>
        <v>1352.56</v>
      </c>
      <c r="I312" s="104">
        <v>0</v>
      </c>
      <c r="J312" s="89">
        <v>0</v>
      </c>
      <c r="K312" s="113" t="s">
        <v>597</v>
      </c>
      <c r="L312" s="11">
        <v>2</v>
      </c>
      <c r="M312" s="89">
        <v>1352.56</v>
      </c>
      <c r="N312" s="27">
        <v>1</v>
      </c>
    </row>
    <row r="313" spans="1:14" ht="45" x14ac:dyDescent="0.25">
      <c r="A313" s="6"/>
      <c r="B313" s="7"/>
      <c r="C313" s="54">
        <v>160315</v>
      </c>
      <c r="D313" s="31" t="s">
        <v>368</v>
      </c>
      <c r="E313" s="32" t="s">
        <v>14</v>
      </c>
      <c r="F313" s="51">
        <v>2</v>
      </c>
      <c r="G313" s="49">
        <v>5653.07</v>
      </c>
      <c r="H313" s="49">
        <f t="shared" si="20"/>
        <v>11306.14</v>
      </c>
      <c r="I313" s="104">
        <v>0</v>
      </c>
      <c r="J313" s="89">
        <v>0</v>
      </c>
      <c r="K313" s="113" t="s">
        <v>597</v>
      </c>
      <c r="L313" s="11">
        <v>2</v>
      </c>
      <c r="M313" s="89">
        <v>11306.14</v>
      </c>
      <c r="N313" s="27">
        <v>1</v>
      </c>
    </row>
    <row r="314" spans="1:14" ht="30" x14ac:dyDescent="0.25">
      <c r="A314" s="6"/>
      <c r="B314" s="7"/>
      <c r="C314" s="54">
        <v>160316</v>
      </c>
      <c r="D314" s="31" t="s">
        <v>369</v>
      </c>
      <c r="E314" s="32" t="s">
        <v>14</v>
      </c>
      <c r="F314" s="51">
        <v>21</v>
      </c>
      <c r="G314" s="49">
        <v>24.13</v>
      </c>
      <c r="H314" s="49">
        <f t="shared" si="20"/>
        <v>506.72999999999996</v>
      </c>
      <c r="I314" s="104">
        <v>0</v>
      </c>
      <c r="J314" s="89">
        <v>0</v>
      </c>
      <c r="K314" s="113" t="s">
        <v>597</v>
      </c>
      <c r="L314" s="11">
        <v>21</v>
      </c>
      <c r="M314" s="89">
        <v>506.72999999999996</v>
      </c>
      <c r="N314" s="27">
        <v>1</v>
      </c>
    </row>
    <row r="315" spans="1:14" ht="75" x14ac:dyDescent="0.25">
      <c r="A315" s="6"/>
      <c r="B315" s="7"/>
      <c r="C315" s="54">
        <v>160317</v>
      </c>
      <c r="D315" s="31" t="s">
        <v>370</v>
      </c>
      <c r="E315" s="32" t="s">
        <v>14</v>
      </c>
      <c r="F315" s="51">
        <v>1</v>
      </c>
      <c r="G315" s="49">
        <v>2955.48</v>
      </c>
      <c r="H315" s="49">
        <f t="shared" si="20"/>
        <v>2955.48</v>
      </c>
      <c r="I315" s="104">
        <v>0</v>
      </c>
      <c r="J315" s="89">
        <v>0</v>
      </c>
      <c r="K315" s="113" t="s">
        <v>597</v>
      </c>
      <c r="L315" s="11">
        <v>1</v>
      </c>
      <c r="M315" s="89">
        <v>2955.48</v>
      </c>
      <c r="N315" s="27">
        <v>1</v>
      </c>
    </row>
    <row r="316" spans="1:14" s="82" customFormat="1" x14ac:dyDescent="0.25">
      <c r="A316" s="39"/>
      <c r="B316" s="78"/>
      <c r="C316" s="55">
        <v>1604</v>
      </c>
      <c r="D316" s="189" t="s">
        <v>371</v>
      </c>
      <c r="E316" s="190"/>
      <c r="F316" s="190"/>
      <c r="G316" s="191"/>
      <c r="H316" s="83">
        <f>SUM(H317:H322)</f>
        <v>12523.26</v>
      </c>
      <c r="I316" s="107"/>
      <c r="J316" s="91">
        <v>0</v>
      </c>
      <c r="K316" s="112">
        <v>0</v>
      </c>
      <c r="L316" s="81"/>
      <c r="M316" s="91">
        <v>12523.26</v>
      </c>
      <c r="N316" s="80">
        <v>1</v>
      </c>
    </row>
    <row r="317" spans="1:14" ht="30" x14ac:dyDescent="0.25">
      <c r="A317" s="6"/>
      <c r="B317" s="7"/>
      <c r="C317" s="54">
        <v>160401</v>
      </c>
      <c r="D317" s="31" t="s">
        <v>372</v>
      </c>
      <c r="E317" s="32" t="s">
        <v>18</v>
      </c>
      <c r="F317" s="51">
        <v>54</v>
      </c>
      <c r="G317" s="49">
        <v>23.85</v>
      </c>
      <c r="H317" s="49">
        <f t="shared" si="20"/>
        <v>1287.9000000000001</v>
      </c>
      <c r="I317" s="104">
        <v>0</v>
      </c>
      <c r="J317" s="89">
        <v>0</v>
      </c>
      <c r="K317" s="113" t="s">
        <v>597</v>
      </c>
      <c r="L317" s="11">
        <v>54</v>
      </c>
      <c r="M317" s="89">
        <v>1287.9000000000001</v>
      </c>
      <c r="N317" s="27">
        <v>1</v>
      </c>
    </row>
    <row r="318" spans="1:14" ht="30" x14ac:dyDescent="0.25">
      <c r="A318" s="6"/>
      <c r="B318" s="7"/>
      <c r="C318" s="54">
        <v>160402</v>
      </c>
      <c r="D318" s="31" t="s">
        <v>373</v>
      </c>
      <c r="E318" s="32" t="s">
        <v>18</v>
      </c>
      <c r="F318" s="51">
        <v>42</v>
      </c>
      <c r="G318" s="49">
        <v>32.54</v>
      </c>
      <c r="H318" s="49">
        <f t="shared" si="20"/>
        <v>1366.68</v>
      </c>
      <c r="I318" s="104">
        <v>0</v>
      </c>
      <c r="J318" s="89">
        <v>0</v>
      </c>
      <c r="K318" s="113" t="s">
        <v>597</v>
      </c>
      <c r="L318" s="11">
        <v>42</v>
      </c>
      <c r="M318" s="89">
        <v>1366.68</v>
      </c>
      <c r="N318" s="27">
        <v>1</v>
      </c>
    </row>
    <row r="319" spans="1:14" ht="30" x14ac:dyDescent="0.25">
      <c r="A319" s="6"/>
      <c r="B319" s="7"/>
      <c r="C319" s="54">
        <v>160403</v>
      </c>
      <c r="D319" s="31" t="s">
        <v>374</v>
      </c>
      <c r="E319" s="32" t="s">
        <v>18</v>
      </c>
      <c r="F319" s="51">
        <v>12</v>
      </c>
      <c r="G319" s="49">
        <v>40.26</v>
      </c>
      <c r="H319" s="49">
        <f t="shared" si="20"/>
        <v>483.12</v>
      </c>
      <c r="I319" s="104">
        <v>0</v>
      </c>
      <c r="J319" s="89">
        <v>0</v>
      </c>
      <c r="K319" s="113" t="s">
        <v>597</v>
      </c>
      <c r="L319" s="11">
        <v>12</v>
      </c>
      <c r="M319" s="89">
        <v>483.12</v>
      </c>
      <c r="N319" s="27">
        <v>1</v>
      </c>
    </row>
    <row r="320" spans="1:14" ht="105" x14ac:dyDescent="0.25">
      <c r="A320" s="6"/>
      <c r="B320" s="7"/>
      <c r="C320" s="54">
        <v>160404</v>
      </c>
      <c r="D320" s="31" t="s">
        <v>375</v>
      </c>
      <c r="E320" s="32" t="s">
        <v>18</v>
      </c>
      <c r="F320" s="51">
        <v>54</v>
      </c>
      <c r="G320" s="49">
        <v>117.14</v>
      </c>
      <c r="H320" s="49">
        <f t="shared" si="20"/>
        <v>6325.56</v>
      </c>
      <c r="I320" s="104">
        <v>0</v>
      </c>
      <c r="J320" s="89">
        <v>0</v>
      </c>
      <c r="K320" s="113" t="s">
        <v>597</v>
      </c>
      <c r="L320" s="11">
        <v>54</v>
      </c>
      <c r="M320" s="89">
        <v>6325.56</v>
      </c>
      <c r="N320" s="27">
        <v>1</v>
      </c>
    </row>
    <row r="321" spans="1:14" ht="90" x14ac:dyDescent="0.25">
      <c r="A321" s="6"/>
      <c r="B321" s="7"/>
      <c r="C321" s="54">
        <v>160405</v>
      </c>
      <c r="D321" s="31" t="s">
        <v>376</v>
      </c>
      <c r="E321" s="32" t="s">
        <v>14</v>
      </c>
      <c r="F321" s="51">
        <v>2</v>
      </c>
      <c r="G321" s="49">
        <v>340</v>
      </c>
      <c r="H321" s="49">
        <f t="shared" si="20"/>
        <v>680</v>
      </c>
      <c r="I321" s="104">
        <v>0</v>
      </c>
      <c r="J321" s="89">
        <v>0</v>
      </c>
      <c r="K321" s="113" t="s">
        <v>597</v>
      </c>
      <c r="L321" s="11">
        <v>2</v>
      </c>
      <c r="M321" s="89">
        <v>680</v>
      </c>
      <c r="N321" s="27">
        <v>1</v>
      </c>
    </row>
    <row r="322" spans="1:14" ht="90" x14ac:dyDescent="0.25">
      <c r="A322" s="6"/>
      <c r="B322" s="7"/>
      <c r="C322" s="54">
        <v>160406</v>
      </c>
      <c r="D322" s="31" t="s">
        <v>377</v>
      </c>
      <c r="E322" s="32" t="s">
        <v>14</v>
      </c>
      <c r="F322" s="51">
        <v>7</v>
      </c>
      <c r="G322" s="49">
        <v>340</v>
      </c>
      <c r="H322" s="49">
        <f t="shared" si="20"/>
        <v>2380</v>
      </c>
      <c r="I322" s="104">
        <v>0</v>
      </c>
      <c r="J322" s="89">
        <v>0</v>
      </c>
      <c r="K322" s="113" t="s">
        <v>597</v>
      </c>
      <c r="L322" s="11">
        <v>7</v>
      </c>
      <c r="M322" s="89">
        <v>2380</v>
      </c>
      <c r="N322" s="27">
        <v>1</v>
      </c>
    </row>
    <row r="323" spans="1:14" s="82" customFormat="1" x14ac:dyDescent="0.25">
      <c r="A323" s="39"/>
      <c r="B323" s="78"/>
      <c r="C323" s="55">
        <v>1605</v>
      </c>
      <c r="D323" s="189" t="s">
        <v>378</v>
      </c>
      <c r="E323" s="190"/>
      <c r="F323" s="190"/>
      <c r="G323" s="191"/>
      <c r="H323" s="83">
        <f>H324</f>
        <v>140</v>
      </c>
      <c r="I323" s="107"/>
      <c r="J323" s="91">
        <v>0</v>
      </c>
      <c r="K323" s="112">
        <v>0</v>
      </c>
      <c r="L323" s="81"/>
      <c r="M323" s="91">
        <v>140</v>
      </c>
      <c r="N323" s="80">
        <v>1</v>
      </c>
    </row>
    <row r="324" spans="1:14" ht="45" x14ac:dyDescent="0.25">
      <c r="A324" s="6"/>
      <c r="B324" s="7"/>
      <c r="C324" s="54">
        <v>160501</v>
      </c>
      <c r="D324" s="31" t="s">
        <v>379</v>
      </c>
      <c r="E324" s="32" t="s">
        <v>18</v>
      </c>
      <c r="F324" s="51">
        <v>1</v>
      </c>
      <c r="G324" s="49">
        <v>140</v>
      </c>
      <c r="H324" s="49">
        <f t="shared" si="20"/>
        <v>140</v>
      </c>
      <c r="I324" s="104">
        <v>0</v>
      </c>
      <c r="J324" s="89">
        <v>0</v>
      </c>
      <c r="K324" s="113" t="s">
        <v>597</v>
      </c>
      <c r="L324" s="11">
        <v>1</v>
      </c>
      <c r="M324" s="89">
        <v>140</v>
      </c>
      <c r="N324" s="27">
        <v>1</v>
      </c>
    </row>
    <row r="325" spans="1:14" s="76" customFormat="1" x14ac:dyDescent="0.25">
      <c r="A325" s="37"/>
      <c r="B325" s="71"/>
      <c r="C325" s="72">
        <v>17</v>
      </c>
      <c r="D325" s="186" t="s">
        <v>381</v>
      </c>
      <c r="E325" s="187"/>
      <c r="F325" s="187"/>
      <c r="G325" s="188"/>
      <c r="H325" s="73">
        <f>H326+H333+H336+H351+H357</f>
        <v>32856.234399999994</v>
      </c>
      <c r="I325" s="108"/>
      <c r="J325" s="90">
        <v>9466.2099999999991</v>
      </c>
      <c r="K325" s="111">
        <v>0.28811000934422359</v>
      </c>
      <c r="L325" s="75"/>
      <c r="M325" s="90">
        <v>23390.024400000002</v>
      </c>
      <c r="N325" s="74">
        <v>0.71188999065577663</v>
      </c>
    </row>
    <row r="326" spans="1:14" s="82" customFormat="1" x14ac:dyDescent="0.25">
      <c r="A326" s="39"/>
      <c r="B326" s="78"/>
      <c r="C326" s="55">
        <v>1701</v>
      </c>
      <c r="D326" s="189" t="s">
        <v>382</v>
      </c>
      <c r="E326" s="190"/>
      <c r="F326" s="190"/>
      <c r="G326" s="191"/>
      <c r="H326" s="87">
        <f>SUM(H327:H332)</f>
        <v>13148.859999999999</v>
      </c>
      <c r="I326" s="107"/>
      <c r="J326" s="91">
        <v>4903.79</v>
      </c>
      <c r="K326" s="112">
        <v>0.37294411834942348</v>
      </c>
      <c r="L326" s="81"/>
      <c r="M326" s="91">
        <v>8245.07</v>
      </c>
      <c r="N326" s="80">
        <v>0.62705588165057657</v>
      </c>
    </row>
    <row r="327" spans="1:14" ht="45" x14ac:dyDescent="0.25">
      <c r="A327" s="6"/>
      <c r="B327" s="7"/>
      <c r="C327" s="54">
        <v>170101</v>
      </c>
      <c r="D327" s="31" t="s">
        <v>383</v>
      </c>
      <c r="E327" s="31" t="s">
        <v>117</v>
      </c>
      <c r="F327" s="52">
        <v>4</v>
      </c>
      <c r="G327" s="49">
        <v>578.04</v>
      </c>
      <c r="H327" s="49">
        <f>F327*G327</f>
        <v>2312.16</v>
      </c>
      <c r="I327" s="104">
        <v>0</v>
      </c>
      <c r="J327" s="89">
        <v>0</v>
      </c>
      <c r="K327" s="113" t="s">
        <v>597</v>
      </c>
      <c r="L327" s="11">
        <v>4</v>
      </c>
      <c r="M327" s="89">
        <v>2312.16</v>
      </c>
      <c r="N327" s="27">
        <v>1</v>
      </c>
    </row>
    <row r="328" spans="1:14" ht="60" x14ac:dyDescent="0.25">
      <c r="A328" s="6"/>
      <c r="B328" s="7"/>
      <c r="C328" s="54">
        <v>170102</v>
      </c>
      <c r="D328" s="31" t="s">
        <v>384</v>
      </c>
      <c r="E328" s="31" t="s">
        <v>117</v>
      </c>
      <c r="F328" s="52">
        <v>1</v>
      </c>
      <c r="G328" s="49">
        <v>1442.61</v>
      </c>
      <c r="H328" s="49">
        <f t="shared" ref="H328:H359" si="21">F328*G328</f>
        <v>1442.61</v>
      </c>
      <c r="I328" s="104">
        <v>0</v>
      </c>
      <c r="J328" s="89">
        <v>0</v>
      </c>
      <c r="K328" s="113" t="s">
        <v>597</v>
      </c>
      <c r="L328" s="11">
        <v>1</v>
      </c>
      <c r="M328" s="89">
        <v>1442.61</v>
      </c>
      <c r="N328" s="27">
        <v>1</v>
      </c>
    </row>
    <row r="329" spans="1:14" ht="75" x14ac:dyDescent="0.25">
      <c r="A329" s="6"/>
      <c r="B329" s="7"/>
      <c r="C329" s="54">
        <v>170103</v>
      </c>
      <c r="D329" s="31" t="s">
        <v>49</v>
      </c>
      <c r="E329" s="31" t="s">
        <v>117</v>
      </c>
      <c r="F329" s="52">
        <v>4</v>
      </c>
      <c r="G329" s="49">
        <v>600.09</v>
      </c>
      <c r="H329" s="49">
        <f t="shared" si="21"/>
        <v>2400.36</v>
      </c>
      <c r="I329" s="104">
        <v>0</v>
      </c>
      <c r="J329" s="89">
        <v>0</v>
      </c>
      <c r="K329" s="113" t="s">
        <v>597</v>
      </c>
      <c r="L329" s="11">
        <v>4</v>
      </c>
      <c r="M329" s="89">
        <v>2400.36</v>
      </c>
      <c r="N329" s="27">
        <v>1</v>
      </c>
    </row>
    <row r="330" spans="1:14" ht="105" x14ac:dyDescent="0.25">
      <c r="A330" s="6"/>
      <c r="B330" s="7"/>
      <c r="C330" s="54">
        <v>170104</v>
      </c>
      <c r="D330" s="31" t="s">
        <v>385</v>
      </c>
      <c r="E330" s="31" t="s">
        <v>117</v>
      </c>
      <c r="F330" s="52">
        <v>1</v>
      </c>
      <c r="G330" s="49">
        <v>3466.2</v>
      </c>
      <c r="H330" s="49">
        <f t="shared" si="21"/>
        <v>3466.2</v>
      </c>
      <c r="I330" s="104">
        <v>1</v>
      </c>
      <c r="J330" s="89">
        <v>3466.2</v>
      </c>
      <c r="K330" s="113">
        <v>1</v>
      </c>
      <c r="L330" s="11">
        <v>0</v>
      </c>
      <c r="M330" s="89">
        <v>0</v>
      </c>
      <c r="N330" s="27" t="s">
        <v>597</v>
      </c>
    </row>
    <row r="331" spans="1:14" ht="60" x14ac:dyDescent="0.25">
      <c r="A331" s="6"/>
      <c r="B331" s="7"/>
      <c r="C331" s="54">
        <v>170105</v>
      </c>
      <c r="D331" s="31" t="s">
        <v>386</v>
      </c>
      <c r="E331" s="31" t="s">
        <v>117</v>
      </c>
      <c r="F331" s="52">
        <v>1</v>
      </c>
      <c r="G331" s="49">
        <v>1437.59</v>
      </c>
      <c r="H331" s="49">
        <f t="shared" si="21"/>
        <v>1437.59</v>
      </c>
      <c r="I331" s="104">
        <v>1</v>
      </c>
      <c r="J331" s="89">
        <v>1437.59</v>
      </c>
      <c r="K331" s="113">
        <v>1</v>
      </c>
      <c r="L331" s="11">
        <v>0</v>
      </c>
      <c r="M331" s="89">
        <v>0</v>
      </c>
      <c r="N331" s="27" t="s">
        <v>597</v>
      </c>
    </row>
    <row r="332" spans="1:14" x14ac:dyDescent="0.25">
      <c r="A332" s="6"/>
      <c r="B332" s="7"/>
      <c r="C332" s="54">
        <v>170106</v>
      </c>
      <c r="D332" s="32" t="s">
        <v>387</v>
      </c>
      <c r="E332" s="32" t="s">
        <v>388</v>
      </c>
      <c r="F332" s="51">
        <v>2</v>
      </c>
      <c r="G332" s="49">
        <v>1044.97</v>
      </c>
      <c r="H332" s="49">
        <f t="shared" si="21"/>
        <v>2089.94</v>
      </c>
      <c r="I332" s="104">
        <v>0</v>
      </c>
      <c r="J332" s="89">
        <v>0</v>
      </c>
      <c r="K332" s="113" t="s">
        <v>597</v>
      </c>
      <c r="L332" s="11">
        <v>2</v>
      </c>
      <c r="M332" s="89">
        <v>2089.94</v>
      </c>
      <c r="N332" s="27">
        <v>1</v>
      </c>
    </row>
    <row r="333" spans="1:14" s="82" customFormat="1" x14ac:dyDescent="0.25">
      <c r="A333" s="39"/>
      <c r="B333" s="78"/>
      <c r="C333" s="55">
        <v>1702</v>
      </c>
      <c r="D333" s="192" t="s">
        <v>389</v>
      </c>
      <c r="E333" s="193"/>
      <c r="F333" s="193"/>
      <c r="G333" s="194"/>
      <c r="H333" s="84">
        <f>SUM(H334:H335)</f>
        <v>2400.4443999999999</v>
      </c>
      <c r="I333" s="107"/>
      <c r="J333" s="91">
        <v>0</v>
      </c>
      <c r="K333" s="112">
        <v>0</v>
      </c>
      <c r="L333" s="81"/>
      <c r="M333" s="91">
        <v>2400.4443999999999</v>
      </c>
      <c r="N333" s="80">
        <v>1</v>
      </c>
    </row>
    <row r="334" spans="1:14" ht="90" x14ac:dyDescent="0.25">
      <c r="A334" s="6"/>
      <c r="B334" s="7"/>
      <c r="C334" s="54">
        <v>170201</v>
      </c>
      <c r="D334" s="31" t="s">
        <v>390</v>
      </c>
      <c r="E334" s="32" t="s">
        <v>9</v>
      </c>
      <c r="F334" s="51">
        <v>2.52</v>
      </c>
      <c r="G334" s="49">
        <v>771.77</v>
      </c>
      <c r="H334" s="49">
        <f t="shared" si="21"/>
        <v>1944.8604</v>
      </c>
      <c r="I334" s="104">
        <v>0</v>
      </c>
      <c r="J334" s="89">
        <v>0</v>
      </c>
      <c r="K334" s="113" t="s">
        <v>597</v>
      </c>
      <c r="L334" s="11">
        <v>2.52</v>
      </c>
      <c r="M334" s="89">
        <v>1944.8604</v>
      </c>
      <c r="N334" s="27">
        <v>1</v>
      </c>
    </row>
    <row r="335" spans="1:14" ht="90" x14ac:dyDescent="0.25">
      <c r="A335" s="6"/>
      <c r="B335" s="7"/>
      <c r="C335" s="54">
        <v>170202</v>
      </c>
      <c r="D335" s="31" t="s">
        <v>391</v>
      </c>
      <c r="E335" s="32" t="s">
        <v>18</v>
      </c>
      <c r="F335" s="51">
        <v>4.5999999999999996</v>
      </c>
      <c r="G335" s="49">
        <v>99.04</v>
      </c>
      <c r="H335" s="49">
        <f t="shared" si="21"/>
        <v>455.584</v>
      </c>
      <c r="I335" s="104">
        <v>0</v>
      </c>
      <c r="J335" s="89">
        <v>0</v>
      </c>
      <c r="K335" s="113" t="s">
        <v>597</v>
      </c>
      <c r="L335" s="11">
        <v>4.5999999999999996</v>
      </c>
      <c r="M335" s="89">
        <v>455.584</v>
      </c>
      <c r="N335" s="27">
        <v>1</v>
      </c>
    </row>
    <row r="336" spans="1:14" s="82" customFormat="1" x14ac:dyDescent="0.25">
      <c r="A336" s="39"/>
      <c r="B336" s="78"/>
      <c r="C336" s="55">
        <v>1703</v>
      </c>
      <c r="D336" s="189" t="s">
        <v>392</v>
      </c>
      <c r="E336" s="190"/>
      <c r="F336" s="190"/>
      <c r="G336" s="191"/>
      <c r="H336" s="83">
        <f>SUM(H337:H350)</f>
        <v>8127.6500000000005</v>
      </c>
      <c r="I336" s="107"/>
      <c r="J336" s="91">
        <v>0</v>
      </c>
      <c r="K336" s="112">
        <v>0</v>
      </c>
      <c r="L336" s="81"/>
      <c r="M336" s="91">
        <v>8127.6500000000005</v>
      </c>
      <c r="N336" s="80">
        <v>1</v>
      </c>
    </row>
    <row r="337" spans="1:14" ht="45" x14ac:dyDescent="0.25">
      <c r="A337" s="6"/>
      <c r="B337" s="7"/>
      <c r="C337" s="54">
        <v>170301</v>
      </c>
      <c r="D337" s="31" t="s">
        <v>393</v>
      </c>
      <c r="E337" s="32" t="s">
        <v>14</v>
      </c>
      <c r="F337" s="51">
        <v>4</v>
      </c>
      <c r="G337" s="49">
        <v>214.77</v>
      </c>
      <c r="H337" s="49">
        <f t="shared" si="21"/>
        <v>859.08</v>
      </c>
      <c r="I337" s="104">
        <v>0</v>
      </c>
      <c r="J337" s="89">
        <v>0</v>
      </c>
      <c r="K337" s="113" t="s">
        <v>597</v>
      </c>
      <c r="L337" s="11">
        <v>4</v>
      </c>
      <c r="M337" s="89">
        <v>859.08</v>
      </c>
      <c r="N337" s="27">
        <v>1</v>
      </c>
    </row>
    <row r="338" spans="1:14" ht="30" x14ac:dyDescent="0.25">
      <c r="A338" s="6"/>
      <c r="B338" s="7"/>
      <c r="C338" s="54">
        <v>170302</v>
      </c>
      <c r="D338" s="31" t="s">
        <v>51</v>
      </c>
      <c r="E338" s="32" t="s">
        <v>14</v>
      </c>
      <c r="F338" s="51">
        <v>2</v>
      </c>
      <c r="G338" s="49">
        <v>152.02000000000001</v>
      </c>
      <c r="H338" s="49">
        <f t="shared" si="21"/>
        <v>304.04000000000002</v>
      </c>
      <c r="I338" s="104">
        <v>0</v>
      </c>
      <c r="J338" s="89">
        <v>0</v>
      </c>
      <c r="K338" s="113" t="s">
        <v>597</v>
      </c>
      <c r="L338" s="11">
        <v>2</v>
      </c>
      <c r="M338" s="89">
        <v>304.04000000000002</v>
      </c>
      <c r="N338" s="27">
        <v>1</v>
      </c>
    </row>
    <row r="339" spans="1:14" ht="45" x14ac:dyDescent="0.25">
      <c r="A339" s="6"/>
      <c r="B339" s="7"/>
      <c r="C339" s="54">
        <v>170303</v>
      </c>
      <c r="D339" s="31" t="s">
        <v>394</v>
      </c>
      <c r="E339" s="32" t="s">
        <v>14</v>
      </c>
      <c r="F339" s="51">
        <v>3</v>
      </c>
      <c r="G339" s="49">
        <v>333.01</v>
      </c>
      <c r="H339" s="49">
        <f t="shared" si="21"/>
        <v>999.03</v>
      </c>
      <c r="I339" s="104">
        <v>0</v>
      </c>
      <c r="J339" s="89">
        <v>0</v>
      </c>
      <c r="K339" s="113" t="s">
        <v>597</v>
      </c>
      <c r="L339" s="11">
        <v>3</v>
      </c>
      <c r="M339" s="89">
        <v>999.03</v>
      </c>
      <c r="N339" s="27">
        <v>1</v>
      </c>
    </row>
    <row r="340" spans="1:14" ht="30" x14ac:dyDescent="0.25">
      <c r="A340" s="6"/>
      <c r="B340" s="7"/>
      <c r="C340" s="54">
        <v>170304</v>
      </c>
      <c r="D340" s="31" t="s">
        <v>50</v>
      </c>
      <c r="E340" s="32" t="s">
        <v>14</v>
      </c>
      <c r="F340" s="51">
        <v>3</v>
      </c>
      <c r="G340" s="49">
        <v>118.51</v>
      </c>
      <c r="H340" s="49">
        <f t="shared" si="21"/>
        <v>355.53000000000003</v>
      </c>
      <c r="I340" s="104">
        <v>0</v>
      </c>
      <c r="J340" s="89">
        <v>0</v>
      </c>
      <c r="K340" s="113" t="s">
        <v>597</v>
      </c>
      <c r="L340" s="11">
        <v>3</v>
      </c>
      <c r="M340" s="89">
        <v>355.53000000000003</v>
      </c>
      <c r="N340" s="27">
        <v>1</v>
      </c>
    </row>
    <row r="341" spans="1:14" ht="45" x14ac:dyDescent="0.25">
      <c r="A341" s="6"/>
      <c r="B341" s="7"/>
      <c r="C341" s="54">
        <v>170305</v>
      </c>
      <c r="D341" s="31" t="s">
        <v>395</v>
      </c>
      <c r="E341" s="32" t="s">
        <v>14</v>
      </c>
      <c r="F341" s="51">
        <v>1</v>
      </c>
      <c r="G341" s="49">
        <v>468.02</v>
      </c>
      <c r="H341" s="49">
        <f t="shared" si="21"/>
        <v>468.02</v>
      </c>
      <c r="I341" s="104">
        <v>0</v>
      </c>
      <c r="J341" s="89">
        <v>0</v>
      </c>
      <c r="K341" s="113" t="s">
        <v>597</v>
      </c>
      <c r="L341" s="11">
        <v>1</v>
      </c>
      <c r="M341" s="89">
        <v>468.02</v>
      </c>
      <c r="N341" s="27">
        <v>1</v>
      </c>
    </row>
    <row r="342" spans="1:14" ht="60" x14ac:dyDescent="0.25">
      <c r="A342" s="6"/>
      <c r="B342" s="7"/>
      <c r="C342" s="54">
        <v>170306</v>
      </c>
      <c r="D342" s="31" t="s">
        <v>396</v>
      </c>
      <c r="E342" s="32" t="s">
        <v>14</v>
      </c>
      <c r="F342" s="51">
        <v>1</v>
      </c>
      <c r="G342" s="49">
        <v>154.86000000000001</v>
      </c>
      <c r="H342" s="49">
        <f t="shared" si="21"/>
        <v>154.86000000000001</v>
      </c>
      <c r="I342" s="104">
        <v>0</v>
      </c>
      <c r="J342" s="89">
        <v>0</v>
      </c>
      <c r="K342" s="113" t="s">
        <v>597</v>
      </c>
      <c r="L342" s="11">
        <v>1</v>
      </c>
      <c r="M342" s="89">
        <v>154.86000000000001</v>
      </c>
      <c r="N342" s="27">
        <v>1</v>
      </c>
    </row>
    <row r="343" spans="1:14" ht="90" x14ac:dyDescent="0.25">
      <c r="A343" s="6"/>
      <c r="B343" s="7"/>
      <c r="C343" s="54">
        <v>170307</v>
      </c>
      <c r="D343" s="31" t="s">
        <v>397</v>
      </c>
      <c r="E343" s="32" t="s">
        <v>14</v>
      </c>
      <c r="F343" s="51">
        <v>1</v>
      </c>
      <c r="G343" s="49">
        <v>255</v>
      </c>
      <c r="H343" s="49">
        <f t="shared" si="21"/>
        <v>255</v>
      </c>
      <c r="I343" s="104">
        <v>0</v>
      </c>
      <c r="J343" s="89">
        <v>0</v>
      </c>
      <c r="K343" s="113" t="s">
        <v>597</v>
      </c>
      <c r="L343" s="11">
        <v>1</v>
      </c>
      <c r="M343" s="89">
        <v>255</v>
      </c>
      <c r="N343" s="27">
        <v>1</v>
      </c>
    </row>
    <row r="344" spans="1:14" ht="30" x14ac:dyDescent="0.25">
      <c r="A344" s="6"/>
      <c r="B344" s="7"/>
      <c r="C344" s="54">
        <v>170308</v>
      </c>
      <c r="D344" s="31" t="s">
        <v>398</v>
      </c>
      <c r="E344" s="32" t="s">
        <v>14</v>
      </c>
      <c r="F344" s="51">
        <v>1</v>
      </c>
      <c r="G344" s="49">
        <v>455.18</v>
      </c>
      <c r="H344" s="49">
        <f t="shared" si="21"/>
        <v>455.18</v>
      </c>
      <c r="I344" s="104">
        <v>0</v>
      </c>
      <c r="J344" s="89">
        <v>0</v>
      </c>
      <c r="K344" s="113" t="s">
        <v>597</v>
      </c>
      <c r="L344" s="11">
        <v>1</v>
      </c>
      <c r="M344" s="89">
        <v>455.18</v>
      </c>
      <c r="N344" s="27">
        <v>1</v>
      </c>
    </row>
    <row r="345" spans="1:14" ht="45" x14ac:dyDescent="0.25">
      <c r="A345" s="6"/>
      <c r="B345" s="7"/>
      <c r="C345" s="54">
        <v>170309</v>
      </c>
      <c r="D345" s="31" t="s">
        <v>399</v>
      </c>
      <c r="E345" s="32" t="s">
        <v>14</v>
      </c>
      <c r="F345" s="51">
        <v>4</v>
      </c>
      <c r="G345" s="49">
        <v>136.77000000000001</v>
      </c>
      <c r="H345" s="49">
        <f t="shared" si="21"/>
        <v>547.08000000000004</v>
      </c>
      <c r="I345" s="104">
        <v>0</v>
      </c>
      <c r="J345" s="89">
        <v>0</v>
      </c>
      <c r="K345" s="113" t="s">
        <v>597</v>
      </c>
      <c r="L345" s="11">
        <v>4</v>
      </c>
      <c r="M345" s="89">
        <v>547.08000000000004</v>
      </c>
      <c r="N345" s="27">
        <v>1</v>
      </c>
    </row>
    <row r="346" spans="1:14" ht="45" x14ac:dyDescent="0.25">
      <c r="A346" s="6"/>
      <c r="B346" s="7"/>
      <c r="C346" s="54">
        <v>170310</v>
      </c>
      <c r="D346" s="31" t="s">
        <v>400</v>
      </c>
      <c r="E346" s="32" t="s">
        <v>14</v>
      </c>
      <c r="F346" s="51">
        <v>2</v>
      </c>
      <c r="G346" s="49">
        <v>212.85</v>
      </c>
      <c r="H346" s="49">
        <f t="shared" si="21"/>
        <v>425.7</v>
      </c>
      <c r="I346" s="104">
        <v>0</v>
      </c>
      <c r="J346" s="89">
        <v>0</v>
      </c>
      <c r="K346" s="113" t="s">
        <v>597</v>
      </c>
      <c r="L346" s="11">
        <v>2</v>
      </c>
      <c r="M346" s="89">
        <v>425.7</v>
      </c>
      <c r="N346" s="27">
        <v>1</v>
      </c>
    </row>
    <row r="347" spans="1:14" ht="45" x14ac:dyDescent="0.25">
      <c r="A347" s="6"/>
      <c r="B347" s="7"/>
      <c r="C347" s="54">
        <v>170311</v>
      </c>
      <c r="D347" s="31" t="s">
        <v>401</v>
      </c>
      <c r="E347" s="32" t="s">
        <v>14</v>
      </c>
      <c r="F347" s="51">
        <v>6</v>
      </c>
      <c r="G347" s="49">
        <v>294.77999999999997</v>
      </c>
      <c r="H347" s="49">
        <f t="shared" si="21"/>
        <v>1768.6799999999998</v>
      </c>
      <c r="I347" s="104">
        <v>0</v>
      </c>
      <c r="J347" s="89">
        <v>0</v>
      </c>
      <c r="K347" s="113" t="s">
        <v>597</v>
      </c>
      <c r="L347" s="11">
        <v>6</v>
      </c>
      <c r="M347" s="89">
        <v>1768.6799999999998</v>
      </c>
      <c r="N347" s="27">
        <v>1</v>
      </c>
    </row>
    <row r="348" spans="1:14" ht="30" x14ac:dyDescent="0.25">
      <c r="A348" s="6"/>
      <c r="B348" s="7"/>
      <c r="C348" s="54">
        <v>170312</v>
      </c>
      <c r="D348" s="31" t="s">
        <v>402</v>
      </c>
      <c r="E348" s="32" t="s">
        <v>14</v>
      </c>
      <c r="F348" s="51">
        <v>2</v>
      </c>
      <c r="G348" s="49">
        <v>122.92</v>
      </c>
      <c r="H348" s="49">
        <f t="shared" si="21"/>
        <v>245.84</v>
      </c>
      <c r="I348" s="104">
        <v>0</v>
      </c>
      <c r="J348" s="89">
        <v>0</v>
      </c>
      <c r="K348" s="113" t="s">
        <v>597</v>
      </c>
      <c r="L348" s="11">
        <v>2</v>
      </c>
      <c r="M348" s="89">
        <v>245.84</v>
      </c>
      <c r="N348" s="27">
        <v>1</v>
      </c>
    </row>
    <row r="349" spans="1:14" ht="30" x14ac:dyDescent="0.25">
      <c r="A349" s="6"/>
      <c r="B349" s="7"/>
      <c r="C349" s="54">
        <v>170313</v>
      </c>
      <c r="D349" s="31" t="s">
        <v>403</v>
      </c>
      <c r="E349" s="32" t="s">
        <v>14</v>
      </c>
      <c r="F349" s="51">
        <v>2</v>
      </c>
      <c r="G349" s="49">
        <v>415.35</v>
      </c>
      <c r="H349" s="49">
        <f t="shared" si="21"/>
        <v>830.7</v>
      </c>
      <c r="I349" s="104">
        <v>0</v>
      </c>
      <c r="J349" s="89">
        <v>0</v>
      </c>
      <c r="K349" s="113" t="s">
        <v>597</v>
      </c>
      <c r="L349" s="11">
        <v>2</v>
      </c>
      <c r="M349" s="89">
        <v>830.7</v>
      </c>
      <c r="N349" s="27">
        <v>1</v>
      </c>
    </row>
    <row r="350" spans="1:14" ht="45" x14ac:dyDescent="0.25">
      <c r="A350" s="6"/>
      <c r="B350" s="7"/>
      <c r="C350" s="54">
        <v>170314</v>
      </c>
      <c r="D350" s="31" t="s">
        <v>404</v>
      </c>
      <c r="E350" s="32" t="s">
        <v>14</v>
      </c>
      <c r="F350" s="51">
        <v>3</v>
      </c>
      <c r="G350" s="49">
        <v>152.97</v>
      </c>
      <c r="H350" s="49">
        <f t="shared" si="21"/>
        <v>458.90999999999997</v>
      </c>
      <c r="I350" s="104">
        <v>0</v>
      </c>
      <c r="J350" s="89">
        <v>0</v>
      </c>
      <c r="K350" s="113" t="s">
        <v>597</v>
      </c>
      <c r="L350" s="11">
        <v>3</v>
      </c>
      <c r="M350" s="89">
        <v>458.90999999999997</v>
      </c>
      <c r="N350" s="27">
        <v>1</v>
      </c>
    </row>
    <row r="351" spans="1:14" s="82" customFormat="1" x14ac:dyDescent="0.25">
      <c r="A351" s="39"/>
      <c r="B351" s="78"/>
      <c r="C351" s="55">
        <v>1704</v>
      </c>
      <c r="D351" s="189" t="s">
        <v>405</v>
      </c>
      <c r="E351" s="190"/>
      <c r="F351" s="190"/>
      <c r="G351" s="191"/>
      <c r="H351" s="83">
        <f>SUM(H352:H356)</f>
        <v>8200.4399999999987</v>
      </c>
      <c r="I351" s="107"/>
      <c r="J351" s="91">
        <v>4562.42</v>
      </c>
      <c r="K351" s="112">
        <v>0.55636282931159797</v>
      </c>
      <c r="L351" s="81"/>
      <c r="M351" s="91">
        <v>3638.0199999999995</v>
      </c>
      <c r="N351" s="80">
        <v>0.44363717068840208</v>
      </c>
    </row>
    <row r="352" spans="1:14" ht="60" x14ac:dyDescent="0.25">
      <c r="A352" s="6"/>
      <c r="B352" s="7"/>
      <c r="C352" s="54">
        <v>170401</v>
      </c>
      <c r="D352" s="31" t="s">
        <v>52</v>
      </c>
      <c r="E352" s="32" t="s">
        <v>14</v>
      </c>
      <c r="F352" s="51">
        <v>5</v>
      </c>
      <c r="G352" s="49">
        <v>349.27</v>
      </c>
      <c r="H352" s="49">
        <f t="shared" si="21"/>
        <v>1746.35</v>
      </c>
      <c r="I352" s="104">
        <v>0</v>
      </c>
      <c r="J352" s="89">
        <v>0</v>
      </c>
      <c r="K352" s="113" t="s">
        <v>597</v>
      </c>
      <c r="L352" s="11">
        <v>5</v>
      </c>
      <c r="M352" s="89">
        <v>1746.35</v>
      </c>
      <c r="N352" s="27">
        <v>1</v>
      </c>
    </row>
    <row r="353" spans="1:14" ht="45" x14ac:dyDescent="0.25">
      <c r="A353" s="6"/>
      <c r="B353" s="7"/>
      <c r="C353" s="54">
        <v>170402</v>
      </c>
      <c r="D353" s="31" t="s">
        <v>406</v>
      </c>
      <c r="E353" s="32" t="s">
        <v>14</v>
      </c>
      <c r="F353" s="51">
        <v>3</v>
      </c>
      <c r="G353" s="49">
        <v>72.97</v>
      </c>
      <c r="H353" s="49">
        <f t="shared" si="21"/>
        <v>218.91</v>
      </c>
      <c r="I353" s="104">
        <v>0</v>
      </c>
      <c r="J353" s="89">
        <v>0</v>
      </c>
      <c r="K353" s="113" t="s">
        <v>597</v>
      </c>
      <c r="L353" s="11">
        <v>3</v>
      </c>
      <c r="M353" s="89">
        <v>218.91</v>
      </c>
      <c r="N353" s="27">
        <v>1</v>
      </c>
    </row>
    <row r="354" spans="1:14" ht="45" x14ac:dyDescent="0.25">
      <c r="A354" s="6"/>
      <c r="B354" s="7"/>
      <c r="C354" s="54">
        <v>170403</v>
      </c>
      <c r="D354" s="31" t="s">
        <v>407</v>
      </c>
      <c r="E354" s="32" t="s">
        <v>14</v>
      </c>
      <c r="F354" s="51">
        <v>5</v>
      </c>
      <c r="G354" s="49">
        <v>125.18</v>
      </c>
      <c r="H354" s="49">
        <f t="shared" si="21"/>
        <v>625.90000000000009</v>
      </c>
      <c r="I354" s="104">
        <v>0</v>
      </c>
      <c r="J354" s="89">
        <v>0</v>
      </c>
      <c r="K354" s="113" t="s">
        <v>597</v>
      </c>
      <c r="L354" s="11">
        <v>5</v>
      </c>
      <c r="M354" s="89">
        <v>625.90000000000009</v>
      </c>
      <c r="N354" s="27">
        <v>1</v>
      </c>
    </row>
    <row r="355" spans="1:14" ht="75" x14ac:dyDescent="0.25">
      <c r="A355" s="6"/>
      <c r="B355" s="7"/>
      <c r="C355" s="54">
        <v>170404</v>
      </c>
      <c r="D355" s="31" t="s">
        <v>408</v>
      </c>
      <c r="E355" s="32" t="s">
        <v>14</v>
      </c>
      <c r="F355" s="51">
        <v>2</v>
      </c>
      <c r="G355" s="49">
        <v>523.42999999999995</v>
      </c>
      <c r="H355" s="49">
        <f t="shared" si="21"/>
        <v>1046.8599999999999</v>
      </c>
      <c r="I355" s="104">
        <v>0</v>
      </c>
      <c r="J355" s="89">
        <v>0</v>
      </c>
      <c r="K355" s="113" t="s">
        <v>597</v>
      </c>
      <c r="L355" s="11">
        <v>2</v>
      </c>
      <c r="M355" s="89">
        <v>1046.8599999999999</v>
      </c>
      <c r="N355" s="27">
        <v>1</v>
      </c>
    </row>
    <row r="356" spans="1:14" ht="60" x14ac:dyDescent="0.25">
      <c r="A356" s="6"/>
      <c r="B356" s="7"/>
      <c r="C356" s="54">
        <v>170405</v>
      </c>
      <c r="D356" s="31" t="s">
        <v>409</v>
      </c>
      <c r="E356" s="32" t="s">
        <v>14</v>
      </c>
      <c r="F356" s="51">
        <v>1</v>
      </c>
      <c r="G356" s="49">
        <v>4562.42</v>
      </c>
      <c r="H356" s="49">
        <f t="shared" si="21"/>
        <v>4562.42</v>
      </c>
      <c r="I356" s="104">
        <v>1</v>
      </c>
      <c r="J356" s="89">
        <v>4562.42</v>
      </c>
      <c r="K356" s="113">
        <v>1</v>
      </c>
      <c r="L356" s="11">
        <v>0</v>
      </c>
      <c r="M356" s="89">
        <v>0</v>
      </c>
      <c r="N356" s="27" t="s">
        <v>597</v>
      </c>
    </row>
    <row r="357" spans="1:14" s="82" customFormat="1" x14ac:dyDescent="0.25">
      <c r="A357" s="39"/>
      <c r="B357" s="78"/>
      <c r="C357" s="55">
        <v>1705</v>
      </c>
      <c r="D357" s="189" t="s">
        <v>410</v>
      </c>
      <c r="E357" s="190"/>
      <c r="F357" s="190"/>
      <c r="G357" s="191"/>
      <c r="H357" s="83">
        <f>H358+H359</f>
        <v>978.84</v>
      </c>
      <c r="I357" s="107"/>
      <c r="J357" s="91">
        <v>0</v>
      </c>
      <c r="K357" s="112">
        <v>0</v>
      </c>
      <c r="L357" s="81"/>
      <c r="M357" s="91">
        <v>978.84</v>
      </c>
      <c r="N357" s="80">
        <v>1</v>
      </c>
    </row>
    <row r="358" spans="1:14" ht="45" x14ac:dyDescent="0.25">
      <c r="A358" s="6"/>
      <c r="B358" s="7"/>
      <c r="C358" s="54">
        <v>170501</v>
      </c>
      <c r="D358" s="31" t="s">
        <v>411</v>
      </c>
      <c r="E358" s="32" t="s">
        <v>14</v>
      </c>
      <c r="F358" s="51">
        <v>3</v>
      </c>
      <c r="G358" s="49">
        <v>140.27000000000001</v>
      </c>
      <c r="H358" s="49">
        <f t="shared" si="21"/>
        <v>420.81000000000006</v>
      </c>
      <c r="I358" s="104">
        <v>0</v>
      </c>
      <c r="J358" s="89">
        <v>0</v>
      </c>
      <c r="K358" s="113" t="s">
        <v>597</v>
      </c>
      <c r="L358" s="11">
        <v>3</v>
      </c>
      <c r="M358" s="89">
        <v>420.81000000000006</v>
      </c>
      <c r="N358" s="27">
        <v>1</v>
      </c>
    </row>
    <row r="359" spans="1:14" ht="45" x14ac:dyDescent="0.25">
      <c r="A359" s="6"/>
      <c r="B359" s="7"/>
      <c r="C359" s="54">
        <v>170502</v>
      </c>
      <c r="D359" s="31" t="s">
        <v>412</v>
      </c>
      <c r="E359" s="32" t="s">
        <v>14</v>
      </c>
      <c r="F359" s="51">
        <v>3</v>
      </c>
      <c r="G359" s="49">
        <v>186.01</v>
      </c>
      <c r="H359" s="49">
        <f t="shared" si="21"/>
        <v>558.03</v>
      </c>
      <c r="I359" s="104">
        <v>0</v>
      </c>
      <c r="J359" s="89">
        <v>0</v>
      </c>
      <c r="K359" s="113" t="s">
        <v>597</v>
      </c>
      <c r="L359" s="11">
        <v>3</v>
      </c>
      <c r="M359" s="89">
        <v>558.03</v>
      </c>
      <c r="N359" s="27">
        <v>1</v>
      </c>
    </row>
    <row r="360" spans="1:14" s="76" customFormat="1" x14ac:dyDescent="0.25">
      <c r="A360" s="37"/>
      <c r="B360" s="71"/>
      <c r="C360" s="72">
        <v>18</v>
      </c>
      <c r="D360" s="186" t="s">
        <v>413</v>
      </c>
      <c r="E360" s="187"/>
      <c r="F360" s="187"/>
      <c r="G360" s="188"/>
      <c r="H360" s="73">
        <f>SUM(H361:H376)/2</f>
        <v>31213.679999999997</v>
      </c>
      <c r="I360" s="108"/>
      <c r="J360" s="90">
        <v>0</v>
      </c>
      <c r="K360" s="111">
        <v>0</v>
      </c>
      <c r="L360" s="75"/>
      <c r="M360" s="90">
        <v>31213.680000000004</v>
      </c>
      <c r="N360" s="74">
        <v>1.0000000000000002</v>
      </c>
    </row>
    <row r="361" spans="1:14" s="82" customFormat="1" x14ac:dyDescent="0.25">
      <c r="A361" s="39"/>
      <c r="B361" s="78"/>
      <c r="C361" s="55">
        <v>1801</v>
      </c>
      <c r="D361" s="189" t="s">
        <v>414</v>
      </c>
      <c r="E361" s="190"/>
      <c r="F361" s="190"/>
      <c r="G361" s="191"/>
      <c r="H361" s="87">
        <f>H362+H363+H364</f>
        <v>927.38</v>
      </c>
      <c r="I361" s="107"/>
      <c r="J361" s="91">
        <v>0</v>
      </c>
      <c r="K361" s="112">
        <v>0</v>
      </c>
      <c r="L361" s="81"/>
      <c r="M361" s="91">
        <v>927.38</v>
      </c>
      <c r="N361" s="80">
        <v>1</v>
      </c>
    </row>
    <row r="362" spans="1:14" ht="45" x14ac:dyDescent="0.25">
      <c r="A362" s="6"/>
      <c r="B362" s="7"/>
      <c r="C362" s="54">
        <v>180101</v>
      </c>
      <c r="D362" s="31" t="s">
        <v>64</v>
      </c>
      <c r="E362" s="31" t="s">
        <v>415</v>
      </c>
      <c r="F362" s="52">
        <v>8</v>
      </c>
      <c r="G362" s="49">
        <v>41.43</v>
      </c>
      <c r="H362" s="49">
        <f>F362*G362</f>
        <v>331.44</v>
      </c>
      <c r="I362" s="104">
        <v>0</v>
      </c>
      <c r="J362" s="89">
        <v>0</v>
      </c>
      <c r="K362" s="113" t="s">
        <v>597</v>
      </c>
      <c r="L362" s="11">
        <v>8</v>
      </c>
      <c r="M362" s="89">
        <v>331.44</v>
      </c>
      <c r="N362" s="27">
        <v>1</v>
      </c>
    </row>
    <row r="363" spans="1:14" ht="45" x14ac:dyDescent="0.25">
      <c r="A363" s="6"/>
      <c r="B363" s="7"/>
      <c r="C363" s="54">
        <v>180102</v>
      </c>
      <c r="D363" s="31" t="s">
        <v>65</v>
      </c>
      <c r="E363" s="31" t="s">
        <v>416</v>
      </c>
      <c r="F363" s="52">
        <v>4</v>
      </c>
      <c r="G363" s="49">
        <v>49.73</v>
      </c>
      <c r="H363" s="49">
        <f t="shared" ref="H363:H376" si="22">F363*G363</f>
        <v>198.92</v>
      </c>
      <c r="I363" s="104">
        <v>0</v>
      </c>
      <c r="J363" s="89">
        <v>0</v>
      </c>
      <c r="K363" s="113" t="s">
        <v>597</v>
      </c>
      <c r="L363" s="11">
        <v>4</v>
      </c>
      <c r="M363" s="89">
        <v>198.92</v>
      </c>
      <c r="N363" s="27">
        <v>1</v>
      </c>
    </row>
    <row r="364" spans="1:14" ht="60" x14ac:dyDescent="0.25">
      <c r="A364" s="6"/>
      <c r="B364" s="7"/>
      <c r="C364" s="54">
        <v>180103</v>
      </c>
      <c r="D364" s="31" t="s">
        <v>66</v>
      </c>
      <c r="E364" s="31" t="s">
        <v>117</v>
      </c>
      <c r="F364" s="52">
        <v>6</v>
      </c>
      <c r="G364" s="49">
        <v>66.17</v>
      </c>
      <c r="H364" s="49">
        <f t="shared" si="22"/>
        <v>397.02</v>
      </c>
      <c r="I364" s="104">
        <v>0</v>
      </c>
      <c r="J364" s="89">
        <v>0</v>
      </c>
      <c r="K364" s="113" t="s">
        <v>597</v>
      </c>
      <c r="L364" s="11">
        <v>6</v>
      </c>
      <c r="M364" s="89">
        <v>397.02</v>
      </c>
      <c r="N364" s="27">
        <v>1</v>
      </c>
    </row>
    <row r="365" spans="1:14" s="82" customFormat="1" x14ac:dyDescent="0.25">
      <c r="A365" s="39"/>
      <c r="B365" s="78"/>
      <c r="C365" s="55">
        <v>1802</v>
      </c>
      <c r="D365" s="189" t="s">
        <v>417</v>
      </c>
      <c r="E365" s="190"/>
      <c r="F365" s="190"/>
      <c r="G365" s="191"/>
      <c r="H365" s="83">
        <f>H366+H367</f>
        <v>16060</v>
      </c>
      <c r="I365" s="107"/>
      <c r="J365" s="91">
        <v>0</v>
      </c>
      <c r="K365" s="112">
        <v>0</v>
      </c>
      <c r="L365" s="81"/>
      <c r="M365" s="91">
        <v>16060</v>
      </c>
      <c r="N365" s="80">
        <v>1</v>
      </c>
    </row>
    <row r="366" spans="1:14" ht="90" x14ac:dyDescent="0.25">
      <c r="A366" s="6"/>
      <c r="B366" s="7"/>
      <c r="C366" s="54">
        <v>180201</v>
      </c>
      <c r="D366" s="31" t="s">
        <v>418</v>
      </c>
      <c r="E366" s="31" t="s">
        <v>117</v>
      </c>
      <c r="F366" s="52">
        <v>2</v>
      </c>
      <c r="G366" s="49">
        <v>2080</v>
      </c>
      <c r="H366" s="49">
        <f t="shared" si="22"/>
        <v>4160</v>
      </c>
      <c r="I366" s="104">
        <v>0</v>
      </c>
      <c r="J366" s="89">
        <v>0</v>
      </c>
      <c r="K366" s="113" t="s">
        <v>597</v>
      </c>
      <c r="L366" s="11">
        <v>2</v>
      </c>
      <c r="M366" s="89">
        <v>4160</v>
      </c>
      <c r="N366" s="27">
        <v>1</v>
      </c>
    </row>
    <row r="367" spans="1:14" ht="90" x14ac:dyDescent="0.25">
      <c r="A367" s="6"/>
      <c r="B367" s="7"/>
      <c r="C367" s="54">
        <v>180202</v>
      </c>
      <c r="D367" s="86" t="s">
        <v>419</v>
      </c>
      <c r="E367" s="31" t="s">
        <v>117</v>
      </c>
      <c r="F367" s="52">
        <v>7</v>
      </c>
      <c r="G367" s="49">
        <v>1700</v>
      </c>
      <c r="H367" s="49">
        <f t="shared" si="22"/>
        <v>11900</v>
      </c>
      <c r="I367" s="104">
        <v>0</v>
      </c>
      <c r="J367" s="89">
        <v>0</v>
      </c>
      <c r="K367" s="113" t="s">
        <v>597</v>
      </c>
      <c r="L367" s="11">
        <v>7</v>
      </c>
      <c r="M367" s="89">
        <v>11900</v>
      </c>
      <c r="N367" s="27">
        <v>1</v>
      </c>
    </row>
    <row r="368" spans="1:14" s="82" customFormat="1" x14ac:dyDescent="0.25">
      <c r="A368" s="39"/>
      <c r="B368" s="78"/>
      <c r="C368" s="55">
        <v>1803</v>
      </c>
      <c r="D368" s="189" t="s">
        <v>420</v>
      </c>
      <c r="E368" s="190"/>
      <c r="F368" s="190"/>
      <c r="G368" s="191"/>
      <c r="H368" s="83">
        <f>H369</f>
        <v>304.08</v>
      </c>
      <c r="I368" s="107"/>
      <c r="J368" s="91">
        <v>0</v>
      </c>
      <c r="K368" s="112">
        <v>0</v>
      </c>
      <c r="L368" s="81"/>
      <c r="M368" s="91">
        <v>304.08</v>
      </c>
      <c r="N368" s="80">
        <v>1</v>
      </c>
    </row>
    <row r="369" spans="1:14" ht="75" x14ac:dyDescent="0.25">
      <c r="A369" s="6"/>
      <c r="B369" s="7"/>
      <c r="C369" s="54">
        <v>180301</v>
      </c>
      <c r="D369" s="31" t="s">
        <v>421</v>
      </c>
      <c r="E369" s="31" t="s">
        <v>117</v>
      </c>
      <c r="F369" s="52">
        <v>1</v>
      </c>
      <c r="G369" s="49">
        <v>304.08</v>
      </c>
      <c r="H369" s="49">
        <f t="shared" si="22"/>
        <v>304.08</v>
      </c>
      <c r="I369" s="104">
        <v>0</v>
      </c>
      <c r="J369" s="89">
        <v>0</v>
      </c>
      <c r="K369" s="113" t="s">
        <v>597</v>
      </c>
      <c r="L369" s="11">
        <v>1</v>
      </c>
      <c r="M369" s="89">
        <v>304.08</v>
      </c>
      <c r="N369" s="27">
        <v>1</v>
      </c>
    </row>
    <row r="370" spans="1:14" s="82" customFormat="1" x14ac:dyDescent="0.25">
      <c r="A370" s="39"/>
      <c r="B370" s="78"/>
      <c r="C370" s="55">
        <v>1804</v>
      </c>
      <c r="D370" s="189" t="s">
        <v>405</v>
      </c>
      <c r="E370" s="190"/>
      <c r="F370" s="190"/>
      <c r="G370" s="191"/>
      <c r="H370" s="83">
        <f>H371+H372+H373</f>
        <v>1422.22</v>
      </c>
      <c r="I370" s="107"/>
      <c r="J370" s="91">
        <v>0</v>
      </c>
      <c r="K370" s="112">
        <v>0</v>
      </c>
      <c r="L370" s="81"/>
      <c r="M370" s="91">
        <v>1422.22</v>
      </c>
      <c r="N370" s="80">
        <v>1</v>
      </c>
    </row>
    <row r="371" spans="1:14" ht="30" x14ac:dyDescent="0.25">
      <c r="A371" s="6"/>
      <c r="B371" s="7"/>
      <c r="C371" s="54">
        <v>180401</v>
      </c>
      <c r="D371" s="31" t="s">
        <v>422</v>
      </c>
      <c r="E371" s="31" t="s">
        <v>347</v>
      </c>
      <c r="F371" s="52">
        <v>3</v>
      </c>
      <c r="G371" s="49">
        <v>107.09</v>
      </c>
      <c r="H371" s="49">
        <f t="shared" si="22"/>
        <v>321.27</v>
      </c>
      <c r="I371" s="104">
        <v>0</v>
      </c>
      <c r="J371" s="89">
        <v>0</v>
      </c>
      <c r="K371" s="113" t="s">
        <v>597</v>
      </c>
      <c r="L371" s="11">
        <v>3</v>
      </c>
      <c r="M371" s="89">
        <v>321.27</v>
      </c>
      <c r="N371" s="27">
        <v>1</v>
      </c>
    </row>
    <row r="372" spans="1:14" ht="45" x14ac:dyDescent="0.25">
      <c r="A372" s="6"/>
      <c r="B372" s="7"/>
      <c r="C372" s="54">
        <v>180402</v>
      </c>
      <c r="D372" s="31" t="s">
        <v>423</v>
      </c>
      <c r="E372" s="31" t="s">
        <v>424</v>
      </c>
      <c r="F372" s="52">
        <v>1</v>
      </c>
      <c r="G372" s="49">
        <v>554.74</v>
      </c>
      <c r="H372" s="49">
        <f t="shared" si="22"/>
        <v>554.74</v>
      </c>
      <c r="I372" s="104">
        <v>0</v>
      </c>
      <c r="J372" s="89">
        <v>0</v>
      </c>
      <c r="K372" s="113" t="s">
        <v>597</v>
      </c>
      <c r="L372" s="11">
        <v>1</v>
      </c>
      <c r="M372" s="89">
        <v>554.74</v>
      </c>
      <c r="N372" s="27">
        <v>1</v>
      </c>
    </row>
    <row r="373" spans="1:14" ht="45" x14ac:dyDescent="0.25">
      <c r="A373" s="6"/>
      <c r="B373" s="7"/>
      <c r="C373" s="54">
        <v>180403</v>
      </c>
      <c r="D373" s="31" t="s">
        <v>425</v>
      </c>
      <c r="E373" s="31" t="s">
        <v>117</v>
      </c>
      <c r="F373" s="52">
        <v>3</v>
      </c>
      <c r="G373" s="49">
        <v>182.07</v>
      </c>
      <c r="H373" s="49">
        <f t="shared" si="22"/>
        <v>546.21</v>
      </c>
      <c r="I373" s="104">
        <v>0</v>
      </c>
      <c r="J373" s="89">
        <v>0</v>
      </c>
      <c r="K373" s="113" t="s">
        <v>597</v>
      </c>
      <c r="L373" s="11">
        <v>3</v>
      </c>
      <c r="M373" s="89">
        <v>546.21</v>
      </c>
      <c r="N373" s="27">
        <v>1</v>
      </c>
    </row>
    <row r="374" spans="1:14" s="82" customFormat="1" x14ac:dyDescent="0.25">
      <c r="A374" s="39"/>
      <c r="B374" s="78"/>
      <c r="C374" s="55">
        <v>1805</v>
      </c>
      <c r="D374" s="189" t="s">
        <v>426</v>
      </c>
      <c r="E374" s="190"/>
      <c r="F374" s="190"/>
      <c r="G374" s="191"/>
      <c r="H374" s="83">
        <f>H375+H376</f>
        <v>12500</v>
      </c>
      <c r="I374" s="107"/>
      <c r="J374" s="91">
        <v>0</v>
      </c>
      <c r="K374" s="112">
        <v>0</v>
      </c>
      <c r="L374" s="81"/>
      <c r="M374" s="91">
        <v>12500</v>
      </c>
      <c r="N374" s="80">
        <v>1</v>
      </c>
    </row>
    <row r="375" spans="1:14" ht="90" x14ac:dyDescent="0.25">
      <c r="A375" s="6"/>
      <c r="B375" s="7"/>
      <c r="C375" s="54">
        <v>180501</v>
      </c>
      <c r="D375" s="31" t="s">
        <v>427</v>
      </c>
      <c r="E375" s="31" t="s">
        <v>351</v>
      </c>
      <c r="F375" s="52">
        <v>35</v>
      </c>
      <c r="G375" s="49">
        <v>300</v>
      </c>
      <c r="H375" s="49">
        <f t="shared" si="22"/>
        <v>10500</v>
      </c>
      <c r="I375" s="104">
        <v>0</v>
      </c>
      <c r="J375" s="89">
        <v>0</v>
      </c>
      <c r="K375" s="113" t="s">
        <v>597</v>
      </c>
      <c r="L375" s="11">
        <v>35</v>
      </c>
      <c r="M375" s="89">
        <v>10500</v>
      </c>
      <c r="N375" s="27">
        <v>1</v>
      </c>
    </row>
    <row r="376" spans="1:14" ht="45" x14ac:dyDescent="0.25">
      <c r="A376" s="6"/>
      <c r="B376" s="7"/>
      <c r="C376" s="54">
        <v>180502</v>
      </c>
      <c r="D376" s="31" t="s">
        <v>428</v>
      </c>
      <c r="E376" s="32" t="s">
        <v>14</v>
      </c>
      <c r="F376" s="51">
        <v>8</v>
      </c>
      <c r="G376" s="49">
        <v>250</v>
      </c>
      <c r="H376" s="49">
        <f t="shared" si="22"/>
        <v>2000</v>
      </c>
      <c r="I376" s="104">
        <v>0</v>
      </c>
      <c r="J376" s="89">
        <v>0</v>
      </c>
      <c r="K376" s="113" t="s">
        <v>597</v>
      </c>
      <c r="L376" s="11">
        <v>8</v>
      </c>
      <c r="M376" s="89">
        <v>2000</v>
      </c>
      <c r="N376" s="27">
        <v>1</v>
      </c>
    </row>
    <row r="377" spans="1:14" s="76" customFormat="1" ht="14.25" customHeight="1" x14ac:dyDescent="0.25">
      <c r="A377" s="37"/>
      <c r="B377" s="71"/>
      <c r="C377" s="72">
        <v>19</v>
      </c>
      <c r="D377" s="186" t="s">
        <v>429</v>
      </c>
      <c r="E377" s="187"/>
      <c r="F377" s="187"/>
      <c r="G377" s="188"/>
      <c r="H377" s="77">
        <f>H382+H384+H387+H389+H378</f>
        <v>31216.055900000003</v>
      </c>
      <c r="I377" s="108"/>
      <c r="J377" s="90">
        <v>0</v>
      </c>
      <c r="K377" s="111">
        <v>0</v>
      </c>
      <c r="L377" s="75"/>
      <c r="M377" s="90">
        <v>31216.055900000003</v>
      </c>
      <c r="N377" s="74">
        <v>1</v>
      </c>
    </row>
    <row r="378" spans="1:14" s="82" customFormat="1" ht="14.25" customHeight="1" x14ac:dyDescent="0.25">
      <c r="A378" s="39"/>
      <c r="B378" s="78"/>
      <c r="C378" s="55">
        <v>1901</v>
      </c>
      <c r="D378" s="189" t="s">
        <v>430</v>
      </c>
      <c r="E378" s="190"/>
      <c r="F378" s="190"/>
      <c r="G378" s="191"/>
      <c r="H378" s="79">
        <f>H380+H381+H379</f>
        <v>25142.83</v>
      </c>
      <c r="I378" s="107"/>
      <c r="J378" s="91">
        <v>0</v>
      </c>
      <c r="K378" s="112">
        <v>0</v>
      </c>
      <c r="L378" s="81"/>
      <c r="M378" s="91">
        <v>25142.83</v>
      </c>
      <c r="N378" s="80">
        <v>1</v>
      </c>
    </row>
    <row r="379" spans="1:14" ht="60" x14ac:dyDescent="0.25">
      <c r="A379" s="6"/>
      <c r="B379" s="7"/>
      <c r="C379" s="54">
        <v>190101</v>
      </c>
      <c r="D379" s="31" t="s">
        <v>71</v>
      </c>
      <c r="E379" s="32" t="s">
        <v>9</v>
      </c>
      <c r="F379" s="51">
        <v>16</v>
      </c>
      <c r="G379" s="49">
        <v>15</v>
      </c>
      <c r="H379" s="49">
        <f>F379*G379</f>
        <v>240</v>
      </c>
      <c r="I379" s="104">
        <v>0</v>
      </c>
      <c r="J379" s="89">
        <v>0</v>
      </c>
      <c r="K379" s="113" t="s">
        <v>597</v>
      </c>
      <c r="L379" s="11">
        <v>16</v>
      </c>
      <c r="M379" s="89">
        <v>240</v>
      </c>
      <c r="N379" s="27">
        <v>1</v>
      </c>
    </row>
    <row r="380" spans="1:14" ht="60" x14ac:dyDescent="0.25">
      <c r="A380" s="6"/>
      <c r="B380" s="7"/>
      <c r="C380" s="54">
        <v>190102</v>
      </c>
      <c r="D380" s="31" t="s">
        <v>72</v>
      </c>
      <c r="E380" s="32" t="s">
        <v>9</v>
      </c>
      <c r="F380" s="51">
        <v>597.63</v>
      </c>
      <c r="G380" s="49">
        <v>16</v>
      </c>
      <c r="H380" s="49">
        <f t="shared" ref="H380:H390" si="23">F380*G380</f>
        <v>9562.08</v>
      </c>
      <c r="I380" s="104">
        <v>0</v>
      </c>
      <c r="J380" s="89">
        <v>0</v>
      </c>
      <c r="K380" s="113" t="s">
        <v>597</v>
      </c>
      <c r="L380" s="11">
        <v>597.63</v>
      </c>
      <c r="M380" s="89">
        <v>9562.08</v>
      </c>
      <c r="N380" s="27">
        <v>1</v>
      </c>
    </row>
    <row r="381" spans="1:14" ht="60" x14ac:dyDescent="0.25">
      <c r="A381" s="6"/>
      <c r="B381" s="7"/>
      <c r="C381" s="54">
        <v>190103</v>
      </c>
      <c r="D381" s="31" t="s">
        <v>73</v>
      </c>
      <c r="E381" s="32" t="s">
        <v>9</v>
      </c>
      <c r="F381" s="51">
        <v>613.63</v>
      </c>
      <c r="G381" s="49">
        <v>25</v>
      </c>
      <c r="H381" s="49">
        <f t="shared" si="23"/>
        <v>15340.75</v>
      </c>
      <c r="I381" s="104">
        <v>0</v>
      </c>
      <c r="J381" s="89">
        <v>0</v>
      </c>
      <c r="K381" s="113" t="s">
        <v>597</v>
      </c>
      <c r="L381" s="11">
        <v>613.63</v>
      </c>
      <c r="M381" s="89">
        <v>15340.75</v>
      </c>
      <c r="N381" s="27">
        <v>1</v>
      </c>
    </row>
    <row r="382" spans="1:14" s="82" customFormat="1" x14ac:dyDescent="0.25">
      <c r="A382" s="39"/>
      <c r="B382" s="78"/>
      <c r="C382" s="55">
        <v>1902</v>
      </c>
      <c r="D382" s="189" t="s">
        <v>431</v>
      </c>
      <c r="E382" s="190"/>
      <c r="F382" s="190"/>
      <c r="G382" s="191"/>
      <c r="H382" s="83">
        <f>H383</f>
        <v>141.59319999999997</v>
      </c>
      <c r="I382" s="107"/>
      <c r="J382" s="91">
        <v>0</v>
      </c>
      <c r="K382" s="112">
        <v>0</v>
      </c>
      <c r="L382" s="81"/>
      <c r="M382" s="91">
        <v>141.59319999999997</v>
      </c>
      <c r="N382" s="80">
        <v>1</v>
      </c>
    </row>
    <row r="383" spans="1:14" ht="60" x14ac:dyDescent="0.25">
      <c r="A383" s="6"/>
      <c r="B383" s="7"/>
      <c r="C383" s="54">
        <v>190201</v>
      </c>
      <c r="D383" s="31" t="s">
        <v>432</v>
      </c>
      <c r="E383" s="32" t="s">
        <v>9</v>
      </c>
      <c r="F383" s="51">
        <v>8.5399999999999991</v>
      </c>
      <c r="G383" s="49">
        <v>16.579999999999998</v>
      </c>
      <c r="H383" s="49">
        <f t="shared" si="23"/>
        <v>141.59319999999997</v>
      </c>
      <c r="I383" s="104">
        <v>0</v>
      </c>
      <c r="J383" s="89">
        <v>0</v>
      </c>
      <c r="K383" s="113" t="s">
        <v>597</v>
      </c>
      <c r="L383" s="11">
        <v>8.5399999999999991</v>
      </c>
      <c r="M383" s="89">
        <v>141.59319999999997</v>
      </c>
      <c r="N383" s="27">
        <v>1</v>
      </c>
    </row>
    <row r="384" spans="1:14" s="82" customFormat="1" x14ac:dyDescent="0.25">
      <c r="A384" s="39"/>
      <c r="B384" s="78"/>
      <c r="C384" s="55">
        <v>1903</v>
      </c>
      <c r="D384" s="189" t="s">
        <v>433</v>
      </c>
      <c r="E384" s="190"/>
      <c r="F384" s="190"/>
      <c r="G384" s="191"/>
      <c r="H384" s="83">
        <f>H385+H386</f>
        <v>3737.7585000000008</v>
      </c>
      <c r="I384" s="107"/>
      <c r="J384" s="91">
        <v>0</v>
      </c>
      <c r="K384" s="112">
        <v>0</v>
      </c>
      <c r="L384" s="81"/>
      <c r="M384" s="91">
        <v>3737.7585000000008</v>
      </c>
      <c r="N384" s="80">
        <v>1</v>
      </c>
    </row>
    <row r="385" spans="1:18" ht="60" x14ac:dyDescent="0.25">
      <c r="A385" s="6"/>
      <c r="B385" s="7"/>
      <c r="C385" s="54">
        <v>190301</v>
      </c>
      <c r="D385" s="31" t="s">
        <v>434</v>
      </c>
      <c r="E385" s="32" t="s">
        <v>9</v>
      </c>
      <c r="F385" s="51">
        <v>69.930000000000007</v>
      </c>
      <c r="G385" s="49">
        <v>22.51</v>
      </c>
      <c r="H385" s="49">
        <f t="shared" si="23"/>
        <v>1574.1243000000002</v>
      </c>
      <c r="I385" s="104">
        <v>0</v>
      </c>
      <c r="J385" s="89">
        <v>0</v>
      </c>
      <c r="K385" s="113" t="s">
        <v>597</v>
      </c>
      <c r="L385" s="11">
        <v>69.930000000000007</v>
      </c>
      <c r="M385" s="89">
        <v>1574.1243000000002</v>
      </c>
      <c r="N385" s="27">
        <v>1</v>
      </c>
    </row>
    <row r="386" spans="1:18" ht="60" x14ac:dyDescent="0.25">
      <c r="A386" s="6"/>
      <c r="B386" s="7"/>
      <c r="C386" s="54">
        <v>190302</v>
      </c>
      <c r="D386" s="31" t="s">
        <v>435</v>
      </c>
      <c r="E386" s="32" t="s">
        <v>9</v>
      </c>
      <c r="F386" s="51">
        <v>69.930000000000007</v>
      </c>
      <c r="G386" s="49">
        <v>30.94</v>
      </c>
      <c r="H386" s="49">
        <f t="shared" si="23"/>
        <v>2163.6342000000004</v>
      </c>
      <c r="I386" s="104">
        <v>0</v>
      </c>
      <c r="J386" s="89">
        <v>0</v>
      </c>
      <c r="K386" s="113" t="s">
        <v>597</v>
      </c>
      <c r="L386" s="11">
        <v>69.930000000000007</v>
      </c>
      <c r="M386" s="89">
        <v>2163.6342000000004</v>
      </c>
      <c r="N386" s="27">
        <v>1</v>
      </c>
    </row>
    <row r="387" spans="1:18" s="82" customFormat="1" x14ac:dyDescent="0.25">
      <c r="A387" s="39"/>
      <c r="B387" s="78"/>
      <c r="C387" s="55">
        <v>1904</v>
      </c>
      <c r="D387" s="189" t="s">
        <v>436</v>
      </c>
      <c r="E387" s="190"/>
      <c r="F387" s="190"/>
      <c r="G387" s="191"/>
      <c r="H387" s="83">
        <f>H388</f>
        <v>1855.9464000000003</v>
      </c>
      <c r="I387" s="107"/>
      <c r="J387" s="91">
        <v>0</v>
      </c>
      <c r="K387" s="112">
        <v>0</v>
      </c>
      <c r="L387" s="81"/>
      <c r="M387" s="91">
        <v>1855.9464000000003</v>
      </c>
      <c r="N387" s="80">
        <v>1</v>
      </c>
    </row>
    <row r="388" spans="1:18" ht="75" x14ac:dyDescent="0.25">
      <c r="A388" s="6"/>
      <c r="B388" s="7"/>
      <c r="C388" s="54">
        <v>190401</v>
      </c>
      <c r="D388" s="31" t="s">
        <v>74</v>
      </c>
      <c r="E388" s="32" t="s">
        <v>9</v>
      </c>
      <c r="F388" s="51">
        <v>67.760000000000005</v>
      </c>
      <c r="G388" s="49">
        <v>27.39</v>
      </c>
      <c r="H388" s="49">
        <f t="shared" si="23"/>
        <v>1855.9464000000003</v>
      </c>
      <c r="I388" s="104">
        <v>0</v>
      </c>
      <c r="J388" s="89">
        <v>0</v>
      </c>
      <c r="K388" s="113" t="s">
        <v>597</v>
      </c>
      <c r="L388" s="11">
        <v>67.760000000000005</v>
      </c>
      <c r="M388" s="89">
        <v>1855.9464000000003</v>
      </c>
      <c r="N388" s="27">
        <v>1</v>
      </c>
    </row>
    <row r="389" spans="1:18" s="82" customFormat="1" x14ac:dyDescent="0.25">
      <c r="A389" s="39"/>
      <c r="B389" s="78"/>
      <c r="C389" s="55">
        <v>1905</v>
      </c>
      <c r="D389" s="192" t="s">
        <v>437</v>
      </c>
      <c r="E389" s="193"/>
      <c r="F389" s="193"/>
      <c r="G389" s="194"/>
      <c r="H389" s="84">
        <f>H390</f>
        <v>337.92779999999999</v>
      </c>
      <c r="I389" s="107"/>
      <c r="J389" s="91">
        <v>0</v>
      </c>
      <c r="K389" s="112">
        <v>0</v>
      </c>
      <c r="L389" s="81"/>
      <c r="M389" s="91">
        <v>337.92779999999999</v>
      </c>
      <c r="N389" s="80">
        <v>1</v>
      </c>
    </row>
    <row r="390" spans="1:18" ht="60" x14ac:dyDescent="0.25">
      <c r="A390" s="6"/>
      <c r="B390" s="7"/>
      <c r="C390" s="54">
        <v>190501</v>
      </c>
      <c r="D390" s="31" t="s">
        <v>438</v>
      </c>
      <c r="E390" s="85" t="s">
        <v>9</v>
      </c>
      <c r="F390" s="51">
        <v>8.5399999999999991</v>
      </c>
      <c r="G390" s="49">
        <v>39.57</v>
      </c>
      <c r="H390" s="49">
        <f t="shared" si="23"/>
        <v>337.92779999999999</v>
      </c>
      <c r="I390" s="104">
        <v>0</v>
      </c>
      <c r="J390" s="89">
        <v>0</v>
      </c>
      <c r="K390" s="113" t="s">
        <v>597</v>
      </c>
      <c r="L390" s="11">
        <v>8.5399999999999991</v>
      </c>
      <c r="M390" s="89">
        <v>337.92779999999999</v>
      </c>
      <c r="N390" s="27">
        <v>1</v>
      </c>
    </row>
    <row r="391" spans="1:18" s="76" customFormat="1" x14ac:dyDescent="0.25">
      <c r="A391" s="37"/>
      <c r="B391" s="71"/>
      <c r="C391" s="72">
        <v>20</v>
      </c>
      <c r="D391" s="186" t="s">
        <v>439</v>
      </c>
      <c r="E391" s="187"/>
      <c r="F391" s="187"/>
      <c r="G391" s="188"/>
      <c r="H391" s="77">
        <f>H392+H400+H410+H415+H418</f>
        <v>187502.06460000001</v>
      </c>
      <c r="I391" s="108"/>
      <c r="J391" s="90">
        <v>86322.528999999995</v>
      </c>
      <c r="K391" s="111">
        <v>0.46038175197778591</v>
      </c>
      <c r="L391" s="75"/>
      <c r="M391" s="90">
        <v>96241.035600000003</v>
      </c>
      <c r="N391" s="74">
        <v>0.51327987137268027</v>
      </c>
    </row>
    <row r="392" spans="1:18" s="82" customFormat="1" x14ac:dyDescent="0.25">
      <c r="A392" s="39"/>
      <c r="B392" s="78"/>
      <c r="C392" s="55">
        <v>2001</v>
      </c>
      <c r="D392" s="189" t="s">
        <v>440</v>
      </c>
      <c r="E392" s="190"/>
      <c r="F392" s="190"/>
      <c r="G392" s="191"/>
      <c r="H392" s="79">
        <f>SUM(H393:H399)</f>
        <v>90377.239000000001</v>
      </c>
      <c r="I392" s="107"/>
      <c r="J392" s="91">
        <v>80200.748999999996</v>
      </c>
      <c r="K392" s="112">
        <v>0.88739985739108485</v>
      </c>
      <c r="L392" s="81"/>
      <c r="M392" s="91">
        <v>5237.9900000000052</v>
      </c>
      <c r="N392" s="80">
        <v>5.7956959716372894E-2</v>
      </c>
    </row>
    <row r="393" spans="1:18" ht="45" x14ac:dyDescent="0.25">
      <c r="A393" s="6"/>
      <c r="B393" s="7"/>
      <c r="C393" s="54">
        <v>200101</v>
      </c>
      <c r="D393" s="31" t="s">
        <v>441</v>
      </c>
      <c r="E393" s="32" t="s">
        <v>14</v>
      </c>
      <c r="F393" s="51">
        <v>1</v>
      </c>
      <c r="G393" s="49">
        <v>1018.49</v>
      </c>
      <c r="H393" s="49">
        <f>F393*G393</f>
        <v>1018.49</v>
      </c>
      <c r="I393" s="104">
        <v>0</v>
      </c>
      <c r="J393" s="89">
        <v>0</v>
      </c>
      <c r="K393" s="113" t="s">
        <v>597</v>
      </c>
      <c r="L393" s="11">
        <v>1</v>
      </c>
      <c r="M393" s="89">
        <v>1018.49</v>
      </c>
      <c r="N393" s="27">
        <v>1</v>
      </c>
    </row>
    <row r="394" spans="1:18" ht="90" x14ac:dyDescent="0.25">
      <c r="A394" s="6"/>
      <c r="B394" s="7"/>
      <c r="C394" s="54">
        <v>200102</v>
      </c>
      <c r="D394" s="32" t="s">
        <v>442</v>
      </c>
      <c r="E394" s="32" t="s">
        <v>18</v>
      </c>
      <c r="F394" s="51">
        <v>29.1</v>
      </c>
      <c r="G394" s="49">
        <v>500</v>
      </c>
      <c r="H394" s="49">
        <f t="shared" ref="H394:H419" si="24">F394*G394</f>
        <v>14550</v>
      </c>
      <c r="I394" s="104">
        <v>20.68</v>
      </c>
      <c r="J394" s="89">
        <v>10340</v>
      </c>
      <c r="K394" s="113">
        <v>0.71065292096219923</v>
      </c>
      <c r="L394" s="11">
        <v>8.4200000000000017</v>
      </c>
      <c r="M394" s="89">
        <v>4210.0000000000009</v>
      </c>
      <c r="N394" s="27">
        <v>0.28934707903780071</v>
      </c>
    </row>
    <row r="395" spans="1:18" ht="90" x14ac:dyDescent="0.25">
      <c r="A395" s="6"/>
      <c r="B395" s="7"/>
      <c r="C395" s="54">
        <v>200103</v>
      </c>
      <c r="D395" s="31" t="s">
        <v>443</v>
      </c>
      <c r="E395" s="32" t="s">
        <v>9</v>
      </c>
      <c r="F395" s="51">
        <v>10</v>
      </c>
      <c r="G395" s="49">
        <v>946.15</v>
      </c>
      <c r="H395" s="49">
        <f t="shared" si="24"/>
        <v>9461.5</v>
      </c>
      <c r="I395" s="104">
        <v>10</v>
      </c>
      <c r="J395" s="89">
        <v>9461.5</v>
      </c>
      <c r="K395" s="113">
        <v>1</v>
      </c>
      <c r="L395" s="11">
        <v>0</v>
      </c>
      <c r="M395" s="89">
        <v>0</v>
      </c>
      <c r="N395" s="27" t="s">
        <v>597</v>
      </c>
    </row>
    <row r="396" spans="1:18" ht="30" x14ac:dyDescent="0.25">
      <c r="A396" s="6"/>
      <c r="B396" s="7"/>
      <c r="C396" s="54">
        <v>200104</v>
      </c>
      <c r="D396" s="31" t="s">
        <v>444</v>
      </c>
      <c r="E396" s="32" t="s">
        <v>9</v>
      </c>
      <c r="F396" s="51">
        <v>2.5</v>
      </c>
      <c r="G396" s="49">
        <v>722.86</v>
      </c>
      <c r="H396" s="49">
        <f t="shared" si="24"/>
        <v>1807.15</v>
      </c>
      <c r="I396" s="104">
        <v>2.5</v>
      </c>
      <c r="J396" s="89">
        <v>1807.15</v>
      </c>
      <c r="K396" s="113">
        <v>1</v>
      </c>
      <c r="L396" s="11">
        <v>0</v>
      </c>
      <c r="M396" s="89">
        <v>0</v>
      </c>
      <c r="N396" s="27" t="s">
        <v>597</v>
      </c>
    </row>
    <row r="397" spans="1:18" ht="75" x14ac:dyDescent="0.25">
      <c r="A397" s="6"/>
      <c r="B397" s="7"/>
      <c r="C397" s="54">
        <v>200105</v>
      </c>
      <c r="D397" s="31" t="s">
        <v>445</v>
      </c>
      <c r="E397" s="32" t="s">
        <v>18</v>
      </c>
      <c r="F397" s="51">
        <v>29.1</v>
      </c>
      <c r="G397" s="49">
        <v>248.67</v>
      </c>
      <c r="H397" s="49">
        <f t="shared" si="24"/>
        <v>7236.2969999999996</v>
      </c>
      <c r="I397" s="104">
        <v>29.1</v>
      </c>
      <c r="J397" s="89">
        <v>7236.2969999999996</v>
      </c>
      <c r="K397" s="113">
        <v>1</v>
      </c>
      <c r="L397" s="11">
        <v>0</v>
      </c>
      <c r="M397" s="89">
        <v>0</v>
      </c>
      <c r="N397" s="27" t="s">
        <v>597</v>
      </c>
    </row>
    <row r="398" spans="1:18" ht="45" x14ac:dyDescent="0.25">
      <c r="A398" s="6"/>
      <c r="B398" s="7"/>
      <c r="C398" s="54">
        <v>200106</v>
      </c>
      <c r="D398" s="31" t="s">
        <v>446</v>
      </c>
      <c r="E398" s="32" t="s">
        <v>18</v>
      </c>
      <c r="F398" s="51">
        <v>79.8</v>
      </c>
      <c r="G398" s="49">
        <v>101.99</v>
      </c>
      <c r="H398" s="49">
        <f t="shared" si="24"/>
        <v>8138.8019999999997</v>
      </c>
      <c r="I398" s="104">
        <v>79.8</v>
      </c>
      <c r="J398" s="89">
        <v>8138.8019999999997</v>
      </c>
      <c r="K398" s="113">
        <v>1</v>
      </c>
      <c r="L398" s="11">
        <v>0</v>
      </c>
      <c r="M398" s="89">
        <v>0</v>
      </c>
      <c r="N398" s="27" t="s">
        <v>597</v>
      </c>
    </row>
    <row r="399" spans="1:18" ht="90" x14ac:dyDescent="0.25">
      <c r="A399" s="6"/>
      <c r="B399" s="7"/>
      <c r="C399" s="54">
        <v>200107</v>
      </c>
      <c r="D399" s="31" t="s">
        <v>447</v>
      </c>
      <c r="E399" s="32" t="s">
        <v>18</v>
      </c>
      <c r="F399" s="51">
        <v>50.7</v>
      </c>
      <c r="G399" s="49">
        <v>950</v>
      </c>
      <c r="H399" s="49">
        <f t="shared" si="24"/>
        <v>48165</v>
      </c>
      <c r="I399" s="104">
        <v>50.69</v>
      </c>
      <c r="J399" s="89">
        <v>43217</v>
      </c>
      <c r="K399" s="113">
        <v>0.99980276134122281</v>
      </c>
      <c r="L399" s="11">
        <v>1.0000000000005116E-2</v>
      </c>
      <c r="M399" s="89">
        <v>9.5000000000048601</v>
      </c>
      <c r="N399" s="27">
        <v>1.9723865877722122E-4</v>
      </c>
      <c r="O399">
        <f>F399*53.375*1.3196</f>
        <v>3570.9860550000003</v>
      </c>
      <c r="P399" s="184"/>
      <c r="Q399">
        <f>O399*0.22</f>
        <v>785.6169321000001</v>
      </c>
      <c r="R399" s="185">
        <f>O399*0.81</f>
        <v>2892.4987045500006</v>
      </c>
    </row>
    <row r="400" spans="1:18" s="82" customFormat="1" x14ac:dyDescent="0.25">
      <c r="A400" s="39"/>
      <c r="B400" s="78"/>
      <c r="C400" s="55">
        <v>2002</v>
      </c>
      <c r="D400" s="189" t="s">
        <v>448</v>
      </c>
      <c r="E400" s="190"/>
      <c r="F400" s="190"/>
      <c r="G400" s="191"/>
      <c r="H400" s="83">
        <f>SUM(H401:H409)</f>
        <v>84237.923999999999</v>
      </c>
      <c r="I400" s="107"/>
      <c r="J400" s="91">
        <v>6121.78</v>
      </c>
      <c r="K400" s="112">
        <v>7.267249368586054E-2</v>
      </c>
      <c r="L400" s="81"/>
      <c r="M400" s="91">
        <v>78116.144</v>
      </c>
      <c r="N400" s="80">
        <v>0.92732750631413952</v>
      </c>
    </row>
    <row r="401" spans="1:18" ht="45" x14ac:dyDescent="0.25">
      <c r="A401" s="6"/>
      <c r="B401" s="7"/>
      <c r="C401" s="54">
        <v>200201</v>
      </c>
      <c r="D401" s="31" t="s">
        <v>449</v>
      </c>
      <c r="E401" s="32" t="s">
        <v>9</v>
      </c>
      <c r="F401" s="51">
        <v>74</v>
      </c>
      <c r="G401" s="49">
        <v>15.97</v>
      </c>
      <c r="H401" s="49">
        <f t="shared" si="24"/>
        <v>1181.78</v>
      </c>
      <c r="I401" s="104">
        <v>74</v>
      </c>
      <c r="J401" s="89">
        <v>1181.78</v>
      </c>
      <c r="K401" s="113">
        <v>1</v>
      </c>
      <c r="L401" s="11">
        <v>0</v>
      </c>
      <c r="M401" s="89">
        <v>0</v>
      </c>
      <c r="N401" s="27" t="s">
        <v>597</v>
      </c>
      <c r="O401">
        <f>4.428*F399*1.3196</f>
        <v>296.24967216000005</v>
      </c>
      <c r="R401" s="185">
        <f>O401*0.81</f>
        <v>239.96223444960006</v>
      </c>
    </row>
    <row r="402" spans="1:18" ht="60" x14ac:dyDescent="0.25">
      <c r="A402" s="6"/>
      <c r="B402" s="7"/>
      <c r="C402" s="54">
        <v>200202</v>
      </c>
      <c r="D402" s="31" t="s">
        <v>450</v>
      </c>
      <c r="E402" s="32" t="s">
        <v>18</v>
      </c>
      <c r="F402" s="51">
        <v>60</v>
      </c>
      <c r="G402" s="49">
        <v>60</v>
      </c>
      <c r="H402" s="49">
        <f t="shared" si="24"/>
        <v>3600</v>
      </c>
      <c r="I402" s="104">
        <v>0</v>
      </c>
      <c r="J402" s="89">
        <v>0</v>
      </c>
      <c r="K402" s="113" t="s">
        <v>597</v>
      </c>
      <c r="L402" s="11">
        <v>60</v>
      </c>
      <c r="M402" s="89">
        <v>3600</v>
      </c>
      <c r="N402" s="27">
        <v>1</v>
      </c>
      <c r="O402">
        <f>33.024*F399*1.3196</f>
        <v>2209.4284492800002</v>
      </c>
      <c r="R402" s="185">
        <f>O402*0.81</f>
        <v>1789.6370439168004</v>
      </c>
    </row>
    <row r="403" spans="1:18" ht="75" x14ac:dyDescent="0.25">
      <c r="A403" s="6"/>
      <c r="B403" s="7"/>
      <c r="C403" s="54">
        <v>200203</v>
      </c>
      <c r="D403" s="31" t="s">
        <v>451</v>
      </c>
      <c r="E403" s="32" t="s">
        <v>9</v>
      </c>
      <c r="F403" s="51">
        <v>38</v>
      </c>
      <c r="G403" s="49">
        <v>130</v>
      </c>
      <c r="H403" s="49">
        <f t="shared" si="24"/>
        <v>4940</v>
      </c>
      <c r="I403" s="104">
        <v>38</v>
      </c>
      <c r="J403" s="89">
        <v>4940</v>
      </c>
      <c r="K403" s="113">
        <v>1</v>
      </c>
      <c r="L403" s="11">
        <v>0</v>
      </c>
      <c r="M403" s="89">
        <v>0</v>
      </c>
      <c r="N403" s="27" t="s">
        <v>597</v>
      </c>
    </row>
    <row r="404" spans="1:18" ht="75" x14ac:dyDescent="0.25">
      <c r="A404" s="6"/>
      <c r="B404" s="7"/>
      <c r="C404" s="54">
        <v>200204</v>
      </c>
      <c r="D404" s="31" t="s">
        <v>88</v>
      </c>
      <c r="E404" s="32" t="s">
        <v>9</v>
      </c>
      <c r="F404" s="51">
        <v>528.20000000000005</v>
      </c>
      <c r="G404" s="49">
        <v>120</v>
      </c>
      <c r="H404" s="49">
        <f t="shared" si="24"/>
        <v>63384.000000000007</v>
      </c>
      <c r="I404" s="104">
        <v>0</v>
      </c>
      <c r="J404" s="89">
        <v>0</v>
      </c>
      <c r="K404" s="113" t="s">
        <v>597</v>
      </c>
      <c r="L404" s="11">
        <v>528.20000000000005</v>
      </c>
      <c r="M404" s="89">
        <v>63384.000000000007</v>
      </c>
      <c r="N404" s="27">
        <v>1</v>
      </c>
    </row>
    <row r="405" spans="1:18" ht="90" x14ac:dyDescent="0.25">
      <c r="A405" s="6"/>
      <c r="B405" s="7"/>
      <c r="C405" s="54">
        <v>200205</v>
      </c>
      <c r="D405" s="31" t="s">
        <v>452</v>
      </c>
      <c r="E405" s="32" t="s">
        <v>9</v>
      </c>
      <c r="F405" s="51">
        <v>38</v>
      </c>
      <c r="G405" s="49">
        <v>150</v>
      </c>
      <c r="H405" s="49">
        <f t="shared" si="24"/>
        <v>5700</v>
      </c>
      <c r="I405" s="104">
        <v>0</v>
      </c>
      <c r="J405" s="89">
        <v>0</v>
      </c>
      <c r="K405" s="113" t="s">
        <v>597</v>
      </c>
      <c r="L405" s="11">
        <v>38</v>
      </c>
      <c r="M405" s="89">
        <v>5700</v>
      </c>
      <c r="N405" s="27">
        <v>1</v>
      </c>
    </row>
    <row r="406" spans="1:18" ht="105" x14ac:dyDescent="0.25">
      <c r="A406" s="6"/>
      <c r="B406" s="7"/>
      <c r="C406" s="54">
        <v>200206</v>
      </c>
      <c r="D406" s="31" t="s">
        <v>453</v>
      </c>
      <c r="E406" s="32" t="s">
        <v>18</v>
      </c>
      <c r="F406" s="51">
        <v>44</v>
      </c>
      <c r="G406" s="49">
        <v>26.54</v>
      </c>
      <c r="H406" s="49">
        <f t="shared" si="24"/>
        <v>1167.76</v>
      </c>
      <c r="I406" s="104">
        <v>0</v>
      </c>
      <c r="J406" s="89">
        <v>0</v>
      </c>
      <c r="K406" s="113" t="s">
        <v>597</v>
      </c>
      <c r="L406" s="11">
        <v>44</v>
      </c>
      <c r="M406" s="89">
        <v>1167.76</v>
      </c>
      <c r="N406" s="27">
        <v>1</v>
      </c>
    </row>
    <row r="407" spans="1:18" ht="105" x14ac:dyDescent="0.25">
      <c r="A407" s="6"/>
      <c r="B407" s="7"/>
      <c r="C407" s="54">
        <v>200207</v>
      </c>
      <c r="D407" s="31" t="s">
        <v>454</v>
      </c>
      <c r="E407" s="32" t="s">
        <v>18</v>
      </c>
      <c r="F407" s="51">
        <v>32</v>
      </c>
      <c r="G407" s="49">
        <v>28.42</v>
      </c>
      <c r="H407" s="49">
        <f t="shared" si="24"/>
        <v>909.44</v>
      </c>
      <c r="I407" s="104">
        <v>0</v>
      </c>
      <c r="J407" s="89">
        <v>0</v>
      </c>
      <c r="K407" s="113" t="s">
        <v>597</v>
      </c>
      <c r="L407" s="11">
        <v>32</v>
      </c>
      <c r="M407" s="89">
        <v>909.44</v>
      </c>
      <c r="N407" s="27">
        <v>1</v>
      </c>
    </row>
    <row r="408" spans="1:18" ht="90" x14ac:dyDescent="0.25">
      <c r="A408" s="6"/>
      <c r="B408" s="7"/>
      <c r="C408" s="54">
        <v>200208</v>
      </c>
      <c r="D408" s="31" t="s">
        <v>455</v>
      </c>
      <c r="E408" s="32" t="s">
        <v>9</v>
      </c>
      <c r="F408" s="51">
        <v>6.4</v>
      </c>
      <c r="G408" s="49">
        <v>254.51</v>
      </c>
      <c r="H408" s="49">
        <f t="shared" si="24"/>
        <v>1628.864</v>
      </c>
      <c r="I408" s="104">
        <v>0</v>
      </c>
      <c r="J408" s="89">
        <v>0</v>
      </c>
      <c r="K408" s="113" t="s">
        <v>597</v>
      </c>
      <c r="L408" s="11">
        <v>6.4</v>
      </c>
      <c r="M408" s="89">
        <v>1628.864</v>
      </c>
      <c r="N408" s="27">
        <v>1</v>
      </c>
    </row>
    <row r="409" spans="1:18" ht="90" x14ac:dyDescent="0.25">
      <c r="A409" s="6"/>
      <c r="B409" s="7"/>
      <c r="C409" s="54">
        <v>200209</v>
      </c>
      <c r="D409" s="31" t="s">
        <v>456</v>
      </c>
      <c r="E409" s="32" t="s">
        <v>9</v>
      </c>
      <c r="F409" s="51">
        <v>9.6</v>
      </c>
      <c r="G409" s="49">
        <v>179.8</v>
      </c>
      <c r="H409" s="49">
        <f t="shared" si="24"/>
        <v>1726.0800000000002</v>
      </c>
      <c r="I409" s="104">
        <v>0</v>
      </c>
      <c r="J409" s="89">
        <v>0</v>
      </c>
      <c r="K409" s="113" t="s">
        <v>597</v>
      </c>
      <c r="L409" s="11">
        <v>9.6</v>
      </c>
      <c r="M409" s="89">
        <v>1726.0800000000002</v>
      </c>
      <c r="N409" s="27">
        <v>1</v>
      </c>
    </row>
    <row r="410" spans="1:18" s="82" customFormat="1" x14ac:dyDescent="0.25">
      <c r="A410" s="39"/>
      <c r="B410" s="78"/>
      <c r="C410" s="55">
        <v>2003</v>
      </c>
      <c r="D410" s="189" t="s">
        <v>457</v>
      </c>
      <c r="E410" s="190"/>
      <c r="F410" s="190"/>
      <c r="G410" s="191"/>
      <c r="H410" s="83">
        <f>H411+H412+H413+H414</f>
        <v>3084.4515999999999</v>
      </c>
      <c r="I410" s="107"/>
      <c r="J410" s="91">
        <v>0</v>
      </c>
      <c r="K410" s="112">
        <v>0</v>
      </c>
      <c r="L410" s="81"/>
      <c r="M410" s="91">
        <v>3084.4515999999999</v>
      </c>
      <c r="N410" s="80">
        <v>1</v>
      </c>
    </row>
    <row r="411" spans="1:18" ht="45" x14ac:dyDescent="0.25">
      <c r="A411" s="6"/>
      <c r="B411" s="7"/>
      <c r="C411" s="54">
        <v>200301</v>
      </c>
      <c r="D411" s="31" t="s">
        <v>458</v>
      </c>
      <c r="E411" s="32" t="s">
        <v>9</v>
      </c>
      <c r="F411" s="51">
        <v>23.93</v>
      </c>
      <c r="G411" s="49">
        <v>34.119999999999997</v>
      </c>
      <c r="H411" s="49">
        <f t="shared" si="24"/>
        <v>816.49159999999995</v>
      </c>
      <c r="I411" s="104">
        <v>0</v>
      </c>
      <c r="J411" s="89">
        <v>0</v>
      </c>
      <c r="K411" s="113" t="s">
        <v>597</v>
      </c>
      <c r="L411" s="11">
        <v>23.93</v>
      </c>
      <c r="M411" s="89">
        <v>816.49159999999995</v>
      </c>
      <c r="N411" s="27">
        <v>1</v>
      </c>
    </row>
    <row r="412" spans="1:18" ht="30" x14ac:dyDescent="0.25">
      <c r="A412" s="6"/>
      <c r="B412" s="7"/>
      <c r="C412" s="54">
        <v>200302</v>
      </c>
      <c r="D412" s="31" t="s">
        <v>459</v>
      </c>
      <c r="E412" s="32" t="s">
        <v>14</v>
      </c>
      <c r="F412" s="51">
        <v>21</v>
      </c>
      <c r="G412" s="49">
        <v>7.89</v>
      </c>
      <c r="H412" s="49">
        <f t="shared" si="24"/>
        <v>165.69</v>
      </c>
      <c r="I412" s="104">
        <v>0</v>
      </c>
      <c r="J412" s="89">
        <v>0</v>
      </c>
      <c r="K412" s="113" t="s">
        <v>597</v>
      </c>
      <c r="L412" s="11">
        <v>21</v>
      </c>
      <c r="M412" s="89">
        <v>165.69</v>
      </c>
      <c r="N412" s="27">
        <v>1</v>
      </c>
    </row>
    <row r="413" spans="1:18" ht="45" x14ac:dyDescent="0.25">
      <c r="A413" s="6"/>
      <c r="B413" s="7"/>
      <c r="C413" s="54">
        <v>200303</v>
      </c>
      <c r="D413" s="31" t="s">
        <v>466</v>
      </c>
      <c r="E413" s="32" t="s">
        <v>14</v>
      </c>
      <c r="F413" s="51">
        <v>3</v>
      </c>
      <c r="G413" s="49">
        <v>187.93</v>
      </c>
      <c r="H413" s="49">
        <f t="shared" si="24"/>
        <v>563.79</v>
      </c>
      <c r="I413" s="104">
        <v>0</v>
      </c>
      <c r="J413" s="89">
        <v>0</v>
      </c>
      <c r="K413" s="113" t="s">
        <v>597</v>
      </c>
      <c r="L413" s="11">
        <v>3</v>
      </c>
      <c r="M413" s="89">
        <v>563.79</v>
      </c>
      <c r="N413" s="27">
        <v>1</v>
      </c>
    </row>
    <row r="414" spans="1:18" ht="30" x14ac:dyDescent="0.25">
      <c r="A414" s="6"/>
      <c r="B414" s="7"/>
      <c r="C414" s="54">
        <v>200304</v>
      </c>
      <c r="D414" s="31" t="s">
        <v>460</v>
      </c>
      <c r="E414" s="32" t="s">
        <v>14</v>
      </c>
      <c r="F414" s="51">
        <v>8</v>
      </c>
      <c r="G414" s="49">
        <v>192.31</v>
      </c>
      <c r="H414" s="49">
        <f t="shared" si="24"/>
        <v>1538.48</v>
      </c>
      <c r="I414" s="104">
        <v>0</v>
      </c>
      <c r="J414" s="89">
        <v>0</v>
      </c>
      <c r="K414" s="113" t="s">
        <v>597</v>
      </c>
      <c r="L414" s="11">
        <v>8</v>
      </c>
      <c r="M414" s="89">
        <v>1538.48</v>
      </c>
      <c r="N414" s="27">
        <v>1</v>
      </c>
    </row>
    <row r="415" spans="1:18" s="82" customFormat="1" x14ac:dyDescent="0.25">
      <c r="A415" s="39"/>
      <c r="B415" s="78"/>
      <c r="C415" s="55">
        <v>2004</v>
      </c>
      <c r="D415" s="189" t="s">
        <v>461</v>
      </c>
      <c r="E415" s="190"/>
      <c r="F415" s="190"/>
      <c r="G415" s="191"/>
      <c r="H415" s="83">
        <f>H416+H417</f>
        <v>802.45</v>
      </c>
      <c r="I415" s="107"/>
      <c r="J415" s="91">
        <v>0</v>
      </c>
      <c r="K415" s="112">
        <v>0</v>
      </c>
      <c r="L415" s="81"/>
      <c r="M415" s="91">
        <v>802.45</v>
      </c>
      <c r="N415" s="80">
        <v>1</v>
      </c>
    </row>
    <row r="416" spans="1:18" ht="30" x14ac:dyDescent="0.25">
      <c r="A416" s="6"/>
      <c r="B416" s="7"/>
      <c r="C416" s="54">
        <v>200401</v>
      </c>
      <c r="D416" s="31" t="s">
        <v>462</v>
      </c>
      <c r="E416" s="32" t="s">
        <v>9</v>
      </c>
      <c r="F416" s="51">
        <v>350</v>
      </c>
      <c r="G416" s="49">
        <v>1.21</v>
      </c>
      <c r="H416" s="49">
        <f t="shared" si="24"/>
        <v>423.5</v>
      </c>
      <c r="I416" s="104">
        <v>0</v>
      </c>
      <c r="J416" s="89">
        <v>0</v>
      </c>
      <c r="K416" s="113" t="s">
        <v>597</v>
      </c>
      <c r="L416" s="11">
        <v>350</v>
      </c>
      <c r="M416" s="89">
        <v>423.5</v>
      </c>
      <c r="N416" s="27">
        <v>1</v>
      </c>
    </row>
    <row r="417" spans="1:14" x14ac:dyDescent="0.25">
      <c r="A417" s="6"/>
      <c r="B417" s="7"/>
      <c r="C417" s="54">
        <v>200402</v>
      </c>
      <c r="D417" s="31" t="s">
        <v>463</v>
      </c>
      <c r="E417" s="32" t="s">
        <v>9</v>
      </c>
      <c r="F417" s="51">
        <v>27.56</v>
      </c>
      <c r="G417" s="49">
        <v>13.75</v>
      </c>
      <c r="H417" s="49">
        <f t="shared" si="24"/>
        <v>378.95</v>
      </c>
      <c r="I417" s="104">
        <v>0</v>
      </c>
      <c r="J417" s="89">
        <v>0</v>
      </c>
      <c r="K417" s="113" t="s">
        <v>597</v>
      </c>
      <c r="L417" s="11">
        <v>27.56</v>
      </c>
      <c r="M417" s="89">
        <v>378.95</v>
      </c>
      <c r="N417" s="27">
        <v>1</v>
      </c>
    </row>
    <row r="418" spans="1:14" s="82" customFormat="1" x14ac:dyDescent="0.25">
      <c r="A418" s="39"/>
      <c r="B418" s="78"/>
      <c r="C418" s="55">
        <v>2005</v>
      </c>
      <c r="D418" s="189" t="s">
        <v>464</v>
      </c>
      <c r="E418" s="190"/>
      <c r="F418" s="190"/>
      <c r="G418" s="191"/>
      <c r="H418" s="83">
        <f>H419</f>
        <v>9000</v>
      </c>
      <c r="I418" s="107"/>
      <c r="J418" s="91">
        <v>0</v>
      </c>
      <c r="K418" s="112">
        <v>0</v>
      </c>
      <c r="L418" s="81"/>
      <c r="M418" s="91">
        <v>9000</v>
      </c>
      <c r="N418" s="80">
        <v>1</v>
      </c>
    </row>
    <row r="419" spans="1:14" ht="75" x14ac:dyDescent="0.25">
      <c r="A419" s="6"/>
      <c r="B419" s="7"/>
      <c r="C419" s="54">
        <v>200501</v>
      </c>
      <c r="D419" s="31" t="s">
        <v>465</v>
      </c>
      <c r="E419" s="32" t="s">
        <v>14</v>
      </c>
      <c r="F419" s="51">
        <v>1</v>
      </c>
      <c r="G419" s="49">
        <v>9000</v>
      </c>
      <c r="H419" s="49">
        <f t="shared" si="24"/>
        <v>9000</v>
      </c>
      <c r="I419" s="104">
        <v>0</v>
      </c>
      <c r="J419" s="89">
        <v>0</v>
      </c>
      <c r="K419" s="113" t="s">
        <v>597</v>
      </c>
      <c r="L419" s="11">
        <v>1</v>
      </c>
      <c r="M419" s="89">
        <v>9000</v>
      </c>
      <c r="N419" s="27">
        <v>1</v>
      </c>
    </row>
    <row r="420" spans="1:14" s="76" customFormat="1" x14ac:dyDescent="0.25">
      <c r="A420" s="37"/>
      <c r="B420" s="71"/>
      <c r="C420" s="72">
        <v>21</v>
      </c>
      <c r="D420" s="186" t="s">
        <v>467</v>
      </c>
      <c r="E420" s="187"/>
      <c r="F420" s="187"/>
      <c r="G420" s="188"/>
      <c r="H420" s="77">
        <f>H421</f>
        <v>4968.7435999999998</v>
      </c>
      <c r="I420" s="108"/>
      <c r="J420" s="90">
        <v>0</v>
      </c>
      <c r="K420" s="111">
        <v>0</v>
      </c>
      <c r="L420" s="75"/>
      <c r="M420" s="90">
        <v>4968.7435999999998</v>
      </c>
      <c r="N420" s="74">
        <v>1</v>
      </c>
    </row>
    <row r="421" spans="1:14" s="82" customFormat="1" x14ac:dyDescent="0.25">
      <c r="A421" s="39"/>
      <c r="B421" s="78"/>
      <c r="C421" s="55">
        <v>2101</v>
      </c>
      <c r="D421" s="189" t="s">
        <v>468</v>
      </c>
      <c r="E421" s="190"/>
      <c r="F421" s="190"/>
      <c r="G421" s="191"/>
      <c r="H421" s="79">
        <f>H422+H423</f>
        <v>4968.7435999999998</v>
      </c>
      <c r="I421" s="107"/>
      <c r="J421" s="91">
        <v>0</v>
      </c>
      <c r="K421" s="112">
        <v>0</v>
      </c>
      <c r="L421" s="81"/>
      <c r="M421" s="91">
        <v>4968.7435999999998</v>
      </c>
      <c r="N421" s="80">
        <v>1</v>
      </c>
    </row>
    <row r="422" spans="1:14" ht="45" x14ac:dyDescent="0.25">
      <c r="A422" s="6"/>
      <c r="B422" s="7"/>
      <c r="C422" s="54">
        <v>210101</v>
      </c>
      <c r="D422" s="31" t="s">
        <v>469</v>
      </c>
      <c r="E422" s="32" t="s">
        <v>9</v>
      </c>
      <c r="F422" s="51">
        <v>1.36</v>
      </c>
      <c r="G422" s="49">
        <v>2371.61</v>
      </c>
      <c r="H422" s="49">
        <f>F422*G422</f>
        <v>3225.3896000000004</v>
      </c>
      <c r="I422" s="104">
        <v>0</v>
      </c>
      <c r="J422" s="89">
        <v>0</v>
      </c>
      <c r="K422" s="113" t="s">
        <v>597</v>
      </c>
      <c r="L422" s="11">
        <v>1.36</v>
      </c>
      <c r="M422" s="89">
        <v>3225.3896000000004</v>
      </c>
      <c r="N422" s="27">
        <v>1</v>
      </c>
    </row>
    <row r="423" spans="1:14" ht="45" x14ac:dyDescent="0.25">
      <c r="A423" s="6"/>
      <c r="B423" s="7"/>
      <c r="C423" s="54">
        <v>210102</v>
      </c>
      <c r="D423" s="31" t="s">
        <v>470</v>
      </c>
      <c r="E423" s="32" t="s">
        <v>18</v>
      </c>
      <c r="F423" s="51">
        <v>4.5999999999999996</v>
      </c>
      <c r="G423" s="49">
        <v>378.99</v>
      </c>
      <c r="H423" s="49">
        <f>F423*G423</f>
        <v>1743.3539999999998</v>
      </c>
      <c r="I423" s="104">
        <v>0</v>
      </c>
      <c r="J423" s="89">
        <v>0</v>
      </c>
      <c r="K423" s="113" t="s">
        <v>597</v>
      </c>
      <c r="L423" s="11">
        <v>4.5999999999999996</v>
      </c>
      <c r="M423" s="89">
        <v>1743.3539999999998</v>
      </c>
      <c r="N423" s="27">
        <v>1</v>
      </c>
    </row>
    <row r="424" spans="1:14" x14ac:dyDescent="0.25">
      <c r="A424" s="6"/>
      <c r="B424" s="7"/>
      <c r="C424" s="7"/>
      <c r="D424" s="8"/>
      <c r="E424" s="7"/>
      <c r="F424" s="9"/>
      <c r="G424" s="10"/>
      <c r="H424" s="9"/>
      <c r="I424" s="109"/>
      <c r="J424" s="89">
        <v>0</v>
      </c>
      <c r="K424" s="114"/>
      <c r="L424" s="11"/>
      <c r="M424" s="89">
        <v>0</v>
      </c>
      <c r="N424" s="28" t="e">
        <v>#DIV/0!</v>
      </c>
    </row>
    <row r="425" spans="1:14" s="14" customFormat="1" ht="26.25" customHeight="1" x14ac:dyDescent="0.25">
      <c r="A425" s="199" t="s">
        <v>81</v>
      </c>
      <c r="B425" s="199"/>
      <c r="C425" s="199"/>
      <c r="D425" s="199"/>
      <c r="E425" s="199"/>
      <c r="F425" s="199"/>
      <c r="G425" s="201">
        <f>SUM(H9:H423)/3</f>
        <v>1300221.0751000002</v>
      </c>
      <c r="H425" s="202"/>
      <c r="I425" s="205" t="s">
        <v>87</v>
      </c>
      <c r="J425" s="206"/>
      <c r="K425" s="25" t="s">
        <v>84</v>
      </c>
      <c r="L425" s="205" t="s">
        <v>86</v>
      </c>
      <c r="M425" s="206"/>
      <c r="N425" s="25" t="s">
        <v>84</v>
      </c>
    </row>
    <row r="426" spans="1:14" ht="25.5" customHeight="1" x14ac:dyDescent="0.25">
      <c r="A426" s="200"/>
      <c r="B426" s="200"/>
      <c r="C426" s="200"/>
      <c r="D426" s="200"/>
      <c r="E426" s="200"/>
      <c r="F426" s="200"/>
      <c r="G426" s="203"/>
      <c r="H426" s="204"/>
      <c r="I426" s="207">
        <v>541203.53</v>
      </c>
      <c r="J426" s="208"/>
      <c r="K426" s="115">
        <v>0.41623962291056998</v>
      </c>
      <c r="L426" s="207">
        <v>759017.54510000022</v>
      </c>
      <c r="M426" s="208"/>
      <c r="N426" s="26">
        <v>0.58376037708942996</v>
      </c>
    </row>
  </sheetData>
  <mergeCells count="132">
    <mergeCell ref="A1:N2"/>
    <mergeCell ref="A3:N3"/>
    <mergeCell ref="E5:H5"/>
    <mergeCell ref="E6:H6"/>
    <mergeCell ref="E4:H4"/>
    <mergeCell ref="K4:N4"/>
    <mergeCell ref="K5:N5"/>
    <mergeCell ref="K6:N6"/>
    <mergeCell ref="D44:G44"/>
    <mergeCell ref="A425:F426"/>
    <mergeCell ref="G425:H426"/>
    <mergeCell ref="L425:M425"/>
    <mergeCell ref="I426:J426"/>
    <mergeCell ref="L426:M426"/>
    <mergeCell ref="I425:J425"/>
    <mergeCell ref="S24:W24"/>
    <mergeCell ref="S25:W25"/>
    <mergeCell ref="A4:D4"/>
    <mergeCell ref="A5:D5"/>
    <mergeCell ref="A6:D6"/>
    <mergeCell ref="S21:W21"/>
    <mergeCell ref="S22:W22"/>
    <mergeCell ref="S23:W23"/>
    <mergeCell ref="D9:G9"/>
    <mergeCell ref="D10:G10"/>
    <mergeCell ref="D12:G12"/>
    <mergeCell ref="O7:P7"/>
    <mergeCell ref="L7:N7"/>
    <mergeCell ref="I7:K7"/>
    <mergeCell ref="A7:H7"/>
    <mergeCell ref="D96:G96"/>
    <mergeCell ref="D98:G98"/>
    <mergeCell ref="D99:G99"/>
    <mergeCell ref="D102:G102"/>
    <mergeCell ref="D105:G105"/>
    <mergeCell ref="D107:G107"/>
    <mergeCell ref="D45:G45"/>
    <mergeCell ref="D59:G59"/>
    <mergeCell ref="D57:G57"/>
    <mergeCell ref="D62:G62"/>
    <mergeCell ref="D63:G63"/>
    <mergeCell ref="D65:G65"/>
    <mergeCell ref="D67:G67"/>
    <mergeCell ref="D69:G69"/>
    <mergeCell ref="D70:G70"/>
    <mergeCell ref="D72:G72"/>
    <mergeCell ref="D80:G80"/>
    <mergeCell ref="D87:G87"/>
    <mergeCell ref="D88:G88"/>
    <mergeCell ref="D90:G90"/>
    <mergeCell ref="D93:G93"/>
    <mergeCell ref="D124:G124"/>
    <mergeCell ref="D126:G126"/>
    <mergeCell ref="D128:G128"/>
    <mergeCell ref="D129:G129"/>
    <mergeCell ref="D131:G131"/>
    <mergeCell ref="D108:G108"/>
    <mergeCell ref="D110:G110"/>
    <mergeCell ref="D113:G113"/>
    <mergeCell ref="D119:G119"/>
    <mergeCell ref="D120:G120"/>
    <mergeCell ref="D141:G141"/>
    <mergeCell ref="D143:G143"/>
    <mergeCell ref="D144:G144"/>
    <mergeCell ref="D148:G148"/>
    <mergeCell ref="D149:G149"/>
    <mergeCell ref="D133:G133"/>
    <mergeCell ref="D135:G135"/>
    <mergeCell ref="D137:G137"/>
    <mergeCell ref="D138:G138"/>
    <mergeCell ref="D167:G167"/>
    <mergeCell ref="D172:G172"/>
    <mergeCell ref="D173:G173"/>
    <mergeCell ref="D175:G175"/>
    <mergeCell ref="D177:G177"/>
    <mergeCell ref="D151:G151"/>
    <mergeCell ref="D157:G157"/>
    <mergeCell ref="D160:G160"/>
    <mergeCell ref="D161:G161"/>
    <mergeCell ref="D164:G164"/>
    <mergeCell ref="D209:G209"/>
    <mergeCell ref="D215:G215"/>
    <mergeCell ref="D216:G216"/>
    <mergeCell ref="D218:G218"/>
    <mergeCell ref="D221:G221"/>
    <mergeCell ref="D187:G187"/>
    <mergeCell ref="D189:G189"/>
    <mergeCell ref="D194:G194"/>
    <mergeCell ref="D198:G198"/>
    <mergeCell ref="D203:G203"/>
    <mergeCell ref="D268:G268"/>
    <mergeCell ref="D273:G273"/>
    <mergeCell ref="D275:G275"/>
    <mergeCell ref="D278:G278"/>
    <mergeCell ref="D280:G280"/>
    <mergeCell ref="D223:G223"/>
    <mergeCell ref="D247:G247"/>
    <mergeCell ref="D251:G251"/>
    <mergeCell ref="D255:G255"/>
    <mergeCell ref="D260:G260"/>
    <mergeCell ref="D323:G323"/>
    <mergeCell ref="D325:G325"/>
    <mergeCell ref="D326:G326"/>
    <mergeCell ref="D333:G333"/>
    <mergeCell ref="D336:G336"/>
    <mergeCell ref="D289:G289"/>
    <mergeCell ref="D290:G290"/>
    <mergeCell ref="D292:G292"/>
    <mergeCell ref="D298:G298"/>
    <mergeCell ref="D316:G316"/>
    <mergeCell ref="D368:G368"/>
    <mergeCell ref="D370:G370"/>
    <mergeCell ref="D374:G374"/>
    <mergeCell ref="D377:G377"/>
    <mergeCell ref="D378:G378"/>
    <mergeCell ref="D351:G351"/>
    <mergeCell ref="D357:G357"/>
    <mergeCell ref="D360:G360"/>
    <mergeCell ref="D361:G361"/>
    <mergeCell ref="D365:G365"/>
    <mergeCell ref="D420:G420"/>
    <mergeCell ref="D421:G421"/>
    <mergeCell ref="D392:G392"/>
    <mergeCell ref="D400:G400"/>
    <mergeCell ref="D410:G410"/>
    <mergeCell ref="D415:G415"/>
    <mergeCell ref="D418:G418"/>
    <mergeCell ref="D382:G382"/>
    <mergeCell ref="D384:G384"/>
    <mergeCell ref="D387:G387"/>
    <mergeCell ref="D389:G389"/>
    <mergeCell ref="D391:G391"/>
  </mergeCells>
  <pageMargins left="0.51181102362204722" right="0.51181102362204722" top="0.78740157480314965" bottom="0.78740157480314965" header="0.31496062992125984" footer="0.31496062992125984"/>
  <pageSetup paperSize="9" scale="66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AEE0-BC45-427E-9AE4-75A9B3C7B9FB}">
  <dimension ref="B1:N437"/>
  <sheetViews>
    <sheetView topLeftCell="A48" workbookViewId="0">
      <selection activeCell="D54" sqref="D54"/>
    </sheetView>
  </sheetViews>
  <sheetFormatPr defaultRowHeight="15" x14ac:dyDescent="0.25"/>
  <cols>
    <col min="1" max="1" width="4.7109375" customWidth="1"/>
    <col min="2" max="2" width="12.140625" bestFit="1" customWidth="1"/>
    <col min="3" max="3" width="13.7109375" customWidth="1"/>
    <col min="4" max="4" width="16.7109375" customWidth="1"/>
    <col min="5" max="5" width="17.28515625" customWidth="1"/>
    <col min="6" max="6" width="19.7109375" customWidth="1"/>
    <col min="8" max="8" width="12.85546875" customWidth="1"/>
    <col min="9" max="9" width="12.28515625" customWidth="1"/>
    <col min="10" max="12" width="12.85546875" customWidth="1"/>
    <col min="13" max="13" width="16.85546875" customWidth="1"/>
    <col min="14" max="14" width="11.7109375" customWidth="1"/>
  </cols>
  <sheetData>
    <row r="1" spans="2:14" ht="15.75" thickBot="1" x14ac:dyDescent="0.3"/>
    <row r="2" spans="2:14" ht="31.9" customHeight="1" x14ac:dyDescent="0.25">
      <c r="B2" s="239" t="s">
        <v>479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1"/>
    </row>
    <row r="3" spans="2:14" ht="45" x14ac:dyDescent="0.25">
      <c r="B3" s="116" t="s">
        <v>480</v>
      </c>
      <c r="C3" s="242" t="s">
        <v>481</v>
      </c>
      <c r="D3" s="243"/>
      <c r="E3" s="243"/>
      <c r="F3" s="244"/>
      <c r="G3" s="117" t="s">
        <v>482</v>
      </c>
      <c r="H3" s="118" t="s">
        <v>483</v>
      </c>
      <c r="I3" s="118" t="s">
        <v>484</v>
      </c>
      <c r="J3" s="118" t="s">
        <v>485</v>
      </c>
      <c r="K3" s="118" t="s">
        <v>486</v>
      </c>
      <c r="L3" s="118" t="s">
        <v>487</v>
      </c>
      <c r="M3" s="118" t="s">
        <v>488</v>
      </c>
      <c r="N3" s="119" t="s">
        <v>489</v>
      </c>
    </row>
    <row r="4" spans="2:14" x14ac:dyDescent="0.25">
      <c r="B4" s="120">
        <v>1</v>
      </c>
      <c r="C4" s="245" t="s">
        <v>89</v>
      </c>
      <c r="D4" s="245"/>
      <c r="E4" s="245"/>
      <c r="F4" s="245"/>
      <c r="G4" s="133"/>
      <c r="H4" s="134"/>
      <c r="I4" s="134"/>
      <c r="J4" s="134"/>
      <c r="K4" s="134"/>
      <c r="L4" s="134"/>
      <c r="M4" s="135" t="e">
        <f>M5</f>
        <v>#REF!</v>
      </c>
      <c r="N4" s="121"/>
    </row>
    <row r="5" spans="2:14" x14ac:dyDescent="0.25">
      <c r="B5" s="122">
        <v>102</v>
      </c>
      <c r="C5" s="136" t="str">
        <f>[1]MEDIÇÃO!D12</f>
        <v>DEMOLIÇÕES E RETIRADAS</v>
      </c>
      <c r="D5" s="136"/>
      <c r="E5" s="136"/>
      <c r="F5" s="136"/>
      <c r="G5" s="137"/>
      <c r="H5" s="138"/>
      <c r="I5" s="138"/>
      <c r="J5" s="138"/>
      <c r="K5" s="138"/>
      <c r="L5" s="138"/>
      <c r="M5" s="135" t="e">
        <f>SUM(M6,M16,#REF!,M32)</f>
        <v>#REF!</v>
      </c>
      <c r="N5" s="123"/>
    </row>
    <row r="6" spans="2:14" x14ac:dyDescent="0.25">
      <c r="B6" s="124">
        <f>'4º MEDIÇÃO'!C21</f>
        <v>10209</v>
      </c>
      <c r="C6" s="232" t="str">
        <f>'4º MEDIÇÃO'!D21</f>
        <v>Retirada de esquadrias metálicas</v>
      </c>
      <c r="D6" s="232"/>
      <c r="E6" s="232"/>
      <c r="F6" s="232"/>
      <c r="G6" s="139" t="s">
        <v>498</v>
      </c>
      <c r="H6" s="140">
        <v>23</v>
      </c>
      <c r="I6" s="140">
        <v>23</v>
      </c>
      <c r="J6" s="140">
        <v>0</v>
      </c>
      <c r="K6" s="140">
        <f>M13</f>
        <v>17</v>
      </c>
      <c r="L6" s="141">
        <v>9</v>
      </c>
      <c r="M6" s="142">
        <f>K6*L6</f>
        <v>153</v>
      </c>
      <c r="N6" s="125"/>
    </row>
    <row r="7" spans="2:14" x14ac:dyDescent="0.25">
      <c r="B7" s="126"/>
      <c r="C7" s="233" t="s">
        <v>491</v>
      </c>
      <c r="D7" s="233"/>
      <c r="E7" s="233"/>
      <c r="F7" s="233"/>
      <c r="G7" s="66" t="s">
        <v>492</v>
      </c>
      <c r="H7" s="66" t="s">
        <v>493</v>
      </c>
      <c r="I7" s="66" t="s">
        <v>494</v>
      </c>
      <c r="J7" s="66" t="s">
        <v>495</v>
      </c>
      <c r="K7" s="66"/>
      <c r="L7" s="66" t="s">
        <v>496</v>
      </c>
      <c r="M7" s="66" t="s">
        <v>497</v>
      </c>
      <c r="N7" s="127"/>
    </row>
    <row r="8" spans="2:14" x14ac:dyDescent="0.25">
      <c r="B8" s="126"/>
      <c r="C8" s="237" t="s">
        <v>499</v>
      </c>
      <c r="D8" s="237"/>
      <c r="E8" s="237"/>
      <c r="F8" s="237"/>
      <c r="G8" s="145">
        <v>1</v>
      </c>
      <c r="H8" s="146">
        <v>4</v>
      </c>
      <c r="I8" s="146">
        <v>1</v>
      </c>
      <c r="J8" s="147"/>
      <c r="K8" s="147"/>
      <c r="L8" s="147"/>
      <c r="M8" s="148">
        <f>G8*H8*I8</f>
        <v>4</v>
      </c>
      <c r="N8" s="127"/>
    </row>
    <row r="9" spans="2:14" x14ac:dyDescent="0.25">
      <c r="B9" s="126"/>
      <c r="C9" s="237" t="s">
        <v>500</v>
      </c>
      <c r="D9" s="237"/>
      <c r="E9" s="237"/>
      <c r="F9" s="237"/>
      <c r="G9" s="145">
        <v>1</v>
      </c>
      <c r="H9" s="146">
        <v>4</v>
      </c>
      <c r="I9" s="146">
        <v>1</v>
      </c>
      <c r="J9" s="147"/>
      <c r="K9" s="147"/>
      <c r="L9" s="147"/>
      <c r="M9" s="148">
        <f>G9*H9*I9</f>
        <v>4</v>
      </c>
      <c r="N9" s="127"/>
    </row>
    <row r="10" spans="2:14" x14ac:dyDescent="0.25">
      <c r="B10" s="126"/>
      <c r="C10" s="237" t="s">
        <v>501</v>
      </c>
      <c r="D10" s="237"/>
      <c r="E10" s="237"/>
      <c r="F10" s="237"/>
      <c r="G10" s="145">
        <v>1</v>
      </c>
      <c r="H10" s="146">
        <v>3</v>
      </c>
      <c r="I10" s="146">
        <v>1</v>
      </c>
      <c r="J10" s="147"/>
      <c r="K10" s="147"/>
      <c r="L10" s="147"/>
      <c r="M10" s="148">
        <f t="shared" ref="M10:M12" si="0">G10*H10*I10</f>
        <v>3</v>
      </c>
      <c r="N10" s="127"/>
    </row>
    <row r="11" spans="2:14" x14ac:dyDescent="0.25">
      <c r="B11" s="126"/>
      <c r="C11" s="237" t="s">
        <v>502</v>
      </c>
      <c r="D11" s="237"/>
      <c r="E11" s="237"/>
      <c r="F11" s="237"/>
      <c r="G11" s="145">
        <v>1</v>
      </c>
      <c r="H11" s="146">
        <v>3</v>
      </c>
      <c r="I11" s="146">
        <v>1</v>
      </c>
      <c r="J11" s="147"/>
      <c r="K11" s="147"/>
      <c r="L11" s="147"/>
      <c r="M11" s="148">
        <f t="shared" si="0"/>
        <v>3</v>
      </c>
      <c r="N11" s="127"/>
    </row>
    <row r="12" spans="2:14" x14ac:dyDescent="0.25">
      <c r="B12" s="126"/>
      <c r="C12" s="237" t="s">
        <v>503</v>
      </c>
      <c r="D12" s="237"/>
      <c r="E12" s="237"/>
      <c r="F12" s="237"/>
      <c r="G12" s="145">
        <v>1</v>
      </c>
      <c r="H12" s="146">
        <v>3</v>
      </c>
      <c r="I12" s="146">
        <v>1</v>
      </c>
      <c r="J12" s="147"/>
      <c r="K12" s="147"/>
      <c r="L12" s="147"/>
      <c r="M12" s="148">
        <f t="shared" si="0"/>
        <v>3</v>
      </c>
      <c r="N12" s="127"/>
    </row>
    <row r="13" spans="2:14" x14ac:dyDescent="0.25">
      <c r="B13" s="126"/>
      <c r="C13" s="238"/>
      <c r="D13" s="238"/>
      <c r="E13" s="238"/>
      <c r="F13" s="238"/>
      <c r="G13" s="150"/>
      <c r="H13" s="151"/>
      <c r="I13" s="151"/>
      <c r="J13" s="151"/>
      <c r="K13" s="151"/>
      <c r="L13" s="152" t="s">
        <v>79</v>
      </c>
      <c r="M13" s="153">
        <f>SUM(M8:M12)</f>
        <v>17</v>
      </c>
      <c r="N13" s="127"/>
    </row>
    <row r="14" spans="2:14" x14ac:dyDescent="0.25">
      <c r="B14" s="126"/>
      <c r="C14" s="238"/>
      <c r="D14" s="238"/>
      <c r="E14" s="238"/>
      <c r="F14" s="238"/>
      <c r="G14" s="150"/>
      <c r="H14" s="151"/>
      <c r="I14" s="151"/>
      <c r="J14" s="151"/>
      <c r="K14" s="151"/>
      <c r="L14" s="151"/>
      <c r="M14" s="154"/>
      <c r="N14" s="127"/>
    </row>
    <row r="15" spans="2:14" x14ac:dyDescent="0.25">
      <c r="B15" s="126"/>
      <c r="C15" s="238"/>
      <c r="D15" s="238"/>
      <c r="E15" s="238"/>
      <c r="F15" s="238"/>
      <c r="G15" s="150"/>
      <c r="H15" s="151"/>
      <c r="I15" s="151"/>
      <c r="J15" s="151"/>
      <c r="K15" s="151"/>
      <c r="L15" s="151"/>
      <c r="M15" s="154"/>
      <c r="N15" s="127"/>
    </row>
    <row r="16" spans="2:14" x14ac:dyDescent="0.25">
      <c r="B16" s="124">
        <f>'4º MEDIÇÃO'!C26</f>
        <v>10214</v>
      </c>
      <c r="C16" s="232" t="str">
        <f>'4º MEDIÇÃO'!D26</f>
        <v>Retirada de grades, gradis, alambrados, cercas e portões</v>
      </c>
      <c r="D16" s="232"/>
      <c r="E16" s="232"/>
      <c r="F16" s="232"/>
      <c r="G16" s="139" t="s">
        <v>498</v>
      </c>
      <c r="H16" s="140">
        <v>92.42</v>
      </c>
      <c r="I16" s="140">
        <f>H16-J16</f>
        <v>71.7</v>
      </c>
      <c r="J16" s="140">
        <v>20.72</v>
      </c>
      <c r="K16" s="140">
        <f>M29</f>
        <v>38.849999999999994</v>
      </c>
      <c r="L16" s="141">
        <v>15</v>
      </c>
      <c r="M16" s="142">
        <f>K16*L16</f>
        <v>582.74999999999989</v>
      </c>
      <c r="N16" s="125"/>
    </row>
    <row r="17" spans="2:14" x14ac:dyDescent="0.25">
      <c r="B17" s="155"/>
      <c r="C17" s="233" t="s">
        <v>491</v>
      </c>
      <c r="D17" s="233"/>
      <c r="E17" s="233"/>
      <c r="F17" s="233"/>
      <c r="G17" s="66" t="s">
        <v>492</v>
      </c>
      <c r="H17" s="66" t="s">
        <v>493</v>
      </c>
      <c r="I17" s="66" t="s">
        <v>494</v>
      </c>
      <c r="J17" s="66" t="s">
        <v>495</v>
      </c>
      <c r="K17" s="66"/>
      <c r="L17" s="66" t="s">
        <v>496</v>
      </c>
      <c r="M17" s="66" t="s">
        <v>497</v>
      </c>
      <c r="N17" s="156"/>
    </row>
    <row r="18" spans="2:14" x14ac:dyDescent="0.25">
      <c r="B18" s="155"/>
      <c r="C18" s="237" t="s">
        <v>499</v>
      </c>
      <c r="D18" s="237"/>
      <c r="E18" s="237"/>
      <c r="F18" s="237"/>
      <c r="G18" s="145">
        <v>1</v>
      </c>
      <c r="H18" s="146">
        <v>4.2</v>
      </c>
      <c r="I18" s="146">
        <v>1.2</v>
      </c>
      <c r="J18" s="147"/>
      <c r="K18" s="147"/>
      <c r="L18" s="147"/>
      <c r="M18" s="148">
        <f>G18*H18*I18</f>
        <v>5.04</v>
      </c>
      <c r="N18" s="156"/>
    </row>
    <row r="19" spans="2:14" x14ac:dyDescent="0.25">
      <c r="B19" s="155"/>
      <c r="C19" s="237" t="s">
        <v>500</v>
      </c>
      <c r="D19" s="237"/>
      <c r="E19" s="237"/>
      <c r="F19" s="237"/>
      <c r="G19" s="145">
        <v>1</v>
      </c>
      <c r="H19" s="146">
        <v>4.2</v>
      </c>
      <c r="I19" s="146">
        <v>1.2</v>
      </c>
      <c r="J19" s="147"/>
      <c r="K19" s="147"/>
      <c r="L19" s="147"/>
      <c r="M19" s="148">
        <f>G19*H19*I19</f>
        <v>5.04</v>
      </c>
      <c r="N19" s="156"/>
    </row>
    <row r="20" spans="2:14" x14ac:dyDescent="0.25">
      <c r="B20" s="155"/>
      <c r="C20" s="237" t="s">
        <v>501</v>
      </c>
      <c r="D20" s="237"/>
      <c r="E20" s="237"/>
      <c r="F20" s="237"/>
      <c r="G20" s="145">
        <v>1</v>
      </c>
      <c r="H20" s="146">
        <v>3.2</v>
      </c>
      <c r="I20" s="146">
        <v>1.2</v>
      </c>
      <c r="J20" s="147"/>
      <c r="K20" s="147"/>
      <c r="L20" s="147"/>
      <c r="M20" s="148">
        <f t="shared" ref="M20:M28" si="1">G20*H20*I20</f>
        <v>3.84</v>
      </c>
      <c r="N20" s="156"/>
    </row>
    <row r="21" spans="2:14" x14ac:dyDescent="0.25">
      <c r="B21" s="155"/>
      <c r="C21" s="237" t="s">
        <v>502</v>
      </c>
      <c r="D21" s="237"/>
      <c r="E21" s="237"/>
      <c r="F21" s="237"/>
      <c r="G21" s="145">
        <v>1</v>
      </c>
      <c r="H21" s="146">
        <v>3.2</v>
      </c>
      <c r="I21" s="146">
        <v>1.2</v>
      </c>
      <c r="J21" s="147"/>
      <c r="K21" s="147"/>
      <c r="L21" s="147"/>
      <c r="M21" s="148">
        <f t="shared" si="1"/>
        <v>3.84</v>
      </c>
      <c r="N21" s="156"/>
    </row>
    <row r="22" spans="2:14" x14ac:dyDescent="0.25">
      <c r="B22" s="155"/>
      <c r="C22" s="237" t="s">
        <v>503</v>
      </c>
      <c r="D22" s="237"/>
      <c r="E22" s="237"/>
      <c r="F22" s="237"/>
      <c r="G22" s="145">
        <v>1</v>
      </c>
      <c r="H22" s="146">
        <v>3.2</v>
      </c>
      <c r="I22" s="146">
        <v>1.2</v>
      </c>
      <c r="J22" s="147"/>
      <c r="K22" s="147"/>
      <c r="L22" s="147"/>
      <c r="M22" s="148">
        <f t="shared" si="1"/>
        <v>3.84</v>
      </c>
      <c r="N22" s="156"/>
    </row>
    <row r="23" spans="2:14" x14ac:dyDescent="0.25">
      <c r="B23" s="155"/>
      <c r="C23" s="237" t="s">
        <v>504</v>
      </c>
      <c r="D23" s="237"/>
      <c r="E23" s="237"/>
      <c r="F23" s="237"/>
      <c r="G23" s="145">
        <v>1</v>
      </c>
      <c r="H23" s="146">
        <v>2.5</v>
      </c>
      <c r="I23" s="146">
        <v>0.9</v>
      </c>
      <c r="J23" s="147"/>
      <c r="K23" s="147"/>
      <c r="L23" s="147"/>
      <c r="M23" s="147">
        <f t="shared" si="1"/>
        <v>2.25</v>
      </c>
      <c r="N23" s="156"/>
    </row>
    <row r="24" spans="2:14" x14ac:dyDescent="0.25">
      <c r="B24" s="155"/>
      <c r="C24" s="237" t="s">
        <v>505</v>
      </c>
      <c r="D24" s="237"/>
      <c r="E24" s="237"/>
      <c r="F24" s="237"/>
      <c r="G24" s="145">
        <v>1</v>
      </c>
      <c r="H24" s="146">
        <v>3</v>
      </c>
      <c r="I24" s="146">
        <v>1.2</v>
      </c>
      <c r="J24" s="147"/>
      <c r="K24" s="147"/>
      <c r="L24" s="147"/>
      <c r="M24" s="146">
        <f t="shared" si="1"/>
        <v>3.5999999999999996</v>
      </c>
      <c r="N24" s="156"/>
    </row>
    <row r="25" spans="2:14" x14ac:dyDescent="0.25">
      <c r="B25" s="155"/>
      <c r="C25" s="237" t="s">
        <v>506</v>
      </c>
      <c r="D25" s="237"/>
      <c r="E25" s="237"/>
      <c r="F25" s="237"/>
      <c r="G25" s="145">
        <v>2</v>
      </c>
      <c r="H25" s="146">
        <v>1.2</v>
      </c>
      <c r="I25" s="146">
        <v>1.2</v>
      </c>
      <c r="J25" s="147"/>
      <c r="K25" s="147"/>
      <c r="L25" s="147"/>
      <c r="M25" s="146">
        <f t="shared" si="1"/>
        <v>2.88</v>
      </c>
      <c r="N25" s="156"/>
    </row>
    <row r="26" spans="2:14" x14ac:dyDescent="0.25">
      <c r="B26" s="155"/>
      <c r="C26" s="237" t="s">
        <v>507</v>
      </c>
      <c r="D26" s="237"/>
      <c r="E26" s="237"/>
      <c r="F26" s="237"/>
      <c r="G26" s="145">
        <v>5</v>
      </c>
      <c r="H26" s="146">
        <v>1</v>
      </c>
      <c r="I26" s="146">
        <v>1</v>
      </c>
      <c r="J26" s="147"/>
      <c r="K26" s="147"/>
      <c r="L26" s="147"/>
      <c r="M26" s="146">
        <f t="shared" si="1"/>
        <v>5</v>
      </c>
      <c r="N26" s="156"/>
    </row>
    <row r="27" spans="2:14" x14ac:dyDescent="0.25">
      <c r="B27" s="155"/>
      <c r="C27" s="237" t="s">
        <v>508</v>
      </c>
      <c r="D27" s="237"/>
      <c r="E27" s="237"/>
      <c r="F27" s="237"/>
      <c r="G27" s="145">
        <v>1</v>
      </c>
      <c r="H27" s="146">
        <v>2.2000000000000002</v>
      </c>
      <c r="I27" s="146">
        <v>0.8</v>
      </c>
      <c r="J27" s="147"/>
      <c r="K27" s="147"/>
      <c r="L27" s="147"/>
      <c r="M27" s="146">
        <f t="shared" si="1"/>
        <v>1.7600000000000002</v>
      </c>
      <c r="N27" s="156"/>
    </row>
    <row r="28" spans="2:14" x14ac:dyDescent="0.25">
      <c r="B28" s="155"/>
      <c r="C28" s="237" t="s">
        <v>509</v>
      </c>
      <c r="D28" s="237"/>
      <c r="E28" s="237"/>
      <c r="F28" s="237"/>
      <c r="G28" s="145">
        <v>1</v>
      </c>
      <c r="H28" s="146">
        <v>2.2000000000000002</v>
      </c>
      <c r="I28" s="146">
        <v>0.8</v>
      </c>
      <c r="J28" s="147"/>
      <c r="K28" s="147"/>
      <c r="L28" s="147"/>
      <c r="M28" s="146">
        <f t="shared" si="1"/>
        <v>1.7600000000000002</v>
      </c>
      <c r="N28" s="156"/>
    </row>
    <row r="29" spans="2:14" x14ac:dyDescent="0.25">
      <c r="B29" s="155"/>
      <c r="C29" s="149"/>
      <c r="D29" s="149"/>
      <c r="E29" s="149"/>
      <c r="F29" s="149"/>
      <c r="G29" s="150"/>
      <c r="H29" s="151"/>
      <c r="I29" s="151"/>
      <c r="J29" s="151"/>
      <c r="K29" s="151"/>
      <c r="L29" s="152" t="s">
        <v>79</v>
      </c>
      <c r="M29" s="157">
        <f>SUM(M18:M28)</f>
        <v>38.849999999999994</v>
      </c>
      <c r="N29" s="156"/>
    </row>
    <row r="30" spans="2:14" x14ac:dyDescent="0.25">
      <c r="B30" s="155"/>
      <c r="N30" s="156"/>
    </row>
    <row r="31" spans="2:14" x14ac:dyDescent="0.25">
      <c r="B31" s="155"/>
      <c r="N31" s="156"/>
    </row>
    <row r="32" spans="2:14" x14ac:dyDescent="0.25">
      <c r="B32" s="124">
        <f>'4º MEDIÇÃO'!C42</f>
        <v>10230</v>
      </c>
      <c r="C32" s="232" t="str">
        <f>'4º MEDIÇÃO'!D42</f>
        <v>Retirada de persianas</v>
      </c>
      <c r="D32" s="232"/>
      <c r="E32" s="232"/>
      <c r="F32" s="232"/>
      <c r="G32" s="139" t="s">
        <v>498</v>
      </c>
      <c r="H32" s="140">
        <v>9.44</v>
      </c>
      <c r="I32" s="140">
        <f>H32-J32</f>
        <v>3.0399999999999991</v>
      </c>
      <c r="J32" s="140">
        <v>6.4</v>
      </c>
      <c r="K32" s="140">
        <f>M35</f>
        <v>3.08</v>
      </c>
      <c r="L32" s="141">
        <v>5</v>
      </c>
      <c r="M32" s="142">
        <f>K32*L32</f>
        <v>15.4</v>
      </c>
      <c r="N32" s="125"/>
    </row>
    <row r="33" spans="2:14" x14ac:dyDescent="0.25">
      <c r="B33" s="155"/>
      <c r="C33" s="233" t="s">
        <v>491</v>
      </c>
      <c r="D33" s="233"/>
      <c r="E33" s="233"/>
      <c r="F33" s="233"/>
      <c r="G33" s="66" t="s">
        <v>492</v>
      </c>
      <c r="H33" s="66" t="s">
        <v>493</v>
      </c>
      <c r="I33" s="66" t="s">
        <v>494</v>
      </c>
      <c r="J33" s="66" t="s">
        <v>495</v>
      </c>
      <c r="K33" s="66"/>
      <c r="L33" s="66" t="s">
        <v>496</v>
      </c>
      <c r="M33" s="66" t="s">
        <v>497</v>
      </c>
      <c r="N33" s="156"/>
    </row>
    <row r="34" spans="2:14" x14ac:dyDescent="0.25">
      <c r="B34" s="155"/>
      <c r="C34" s="233" t="s">
        <v>510</v>
      </c>
      <c r="D34" s="233"/>
      <c r="E34" s="233"/>
      <c r="F34" s="233"/>
      <c r="G34" s="158">
        <v>1</v>
      </c>
      <c r="H34" s="158">
        <v>2.8</v>
      </c>
      <c r="I34" s="158">
        <v>1.1000000000000001</v>
      </c>
      <c r="J34" s="159"/>
      <c r="K34" s="159"/>
      <c r="L34" s="159"/>
      <c r="M34" s="158">
        <f>G34*H34*I34</f>
        <v>3.08</v>
      </c>
      <c r="N34" s="156"/>
    </row>
    <row r="35" spans="2:14" x14ac:dyDescent="0.25">
      <c r="B35" s="155"/>
      <c r="L35" s="152" t="s">
        <v>79</v>
      </c>
      <c r="M35" s="157">
        <f>SUM(M34)</f>
        <v>3.08</v>
      </c>
      <c r="N35" s="156"/>
    </row>
    <row r="36" spans="2:14" x14ac:dyDescent="0.25">
      <c r="B36" s="155"/>
      <c r="L36" s="152"/>
      <c r="M36" s="157"/>
      <c r="N36" s="156"/>
    </row>
    <row r="37" spans="2:14" x14ac:dyDescent="0.25">
      <c r="B37" s="120">
        <f>'4º MEDIÇÃO'!C44</f>
        <v>2</v>
      </c>
      <c r="C37" s="163" t="s">
        <v>112</v>
      </c>
      <c r="D37" s="136"/>
      <c r="E37" s="136"/>
      <c r="F37" s="136"/>
      <c r="G37" s="137"/>
      <c r="H37" s="138"/>
      <c r="I37" s="138"/>
      <c r="J37" s="138"/>
      <c r="K37" s="138"/>
      <c r="L37" s="138"/>
      <c r="M37" s="135">
        <f>M38</f>
        <v>1105.75</v>
      </c>
      <c r="N37" s="123"/>
    </row>
    <row r="38" spans="2:14" x14ac:dyDescent="0.25">
      <c r="B38" s="122">
        <f>'4º MEDIÇÃO'!C45</f>
        <v>201</v>
      </c>
      <c r="C38" s="136" t="s">
        <v>113</v>
      </c>
      <c r="D38" s="136"/>
      <c r="E38" s="136"/>
      <c r="F38" s="136"/>
      <c r="G38" s="137"/>
      <c r="H38" s="138"/>
      <c r="I38" s="138"/>
      <c r="J38" s="138"/>
      <c r="K38" s="138"/>
      <c r="L38" s="138"/>
      <c r="M38" s="135">
        <f>SUM(M39,M44)</f>
        <v>1105.75</v>
      </c>
      <c r="N38" s="123"/>
    </row>
    <row r="39" spans="2:14" x14ac:dyDescent="0.25">
      <c r="B39" s="124">
        <f>'4º MEDIÇÃO'!C50</f>
        <v>20105</v>
      </c>
      <c r="C39" s="232" t="str">
        <f>'4º MEDIÇÃO'!D50</f>
        <v>Locação de andaime metálico para fachada -  tipo torre (aluguel mensal)</v>
      </c>
      <c r="D39" s="232"/>
      <c r="E39" s="232"/>
      <c r="F39" s="232"/>
      <c r="G39" s="139" t="s">
        <v>18</v>
      </c>
      <c r="H39" s="140">
        <v>316</v>
      </c>
      <c r="I39" s="140">
        <f>H39-J39</f>
        <v>25</v>
      </c>
      <c r="J39" s="140">
        <v>291</v>
      </c>
      <c r="K39" s="140">
        <v>25</v>
      </c>
      <c r="L39" s="141">
        <v>15.43</v>
      </c>
      <c r="M39" s="142">
        <f>K39*L39</f>
        <v>385.75</v>
      </c>
      <c r="N39" s="125"/>
    </row>
    <row r="40" spans="2:14" x14ac:dyDescent="0.25">
      <c r="B40" s="155"/>
      <c r="C40" s="233" t="s">
        <v>491</v>
      </c>
      <c r="D40" s="233"/>
      <c r="E40" s="233"/>
      <c r="F40" s="233"/>
      <c r="G40" s="66" t="s">
        <v>492</v>
      </c>
      <c r="H40" s="66" t="s">
        <v>493</v>
      </c>
      <c r="I40" s="66" t="s">
        <v>494</v>
      </c>
      <c r="J40" s="66" t="s">
        <v>495</v>
      </c>
      <c r="K40" s="66"/>
      <c r="L40" s="66" t="s">
        <v>496</v>
      </c>
      <c r="M40" s="66" t="s">
        <v>512</v>
      </c>
      <c r="N40" s="156"/>
    </row>
    <row r="41" spans="2:14" x14ac:dyDescent="0.25">
      <c r="B41" s="155"/>
      <c r="C41" t="s">
        <v>511</v>
      </c>
      <c r="G41" s="159">
        <v>25</v>
      </c>
      <c r="H41" s="159">
        <v>1</v>
      </c>
      <c r="M41" s="158">
        <f>G41*H41</f>
        <v>25</v>
      </c>
      <c r="N41" s="156"/>
    </row>
    <row r="42" spans="2:14" x14ac:dyDescent="0.25">
      <c r="B42" s="155"/>
      <c r="L42" s="152" t="s">
        <v>79</v>
      </c>
      <c r="M42" s="157">
        <f>SUM(M41)</f>
        <v>25</v>
      </c>
      <c r="N42" s="156"/>
    </row>
    <row r="43" spans="2:14" x14ac:dyDescent="0.25">
      <c r="B43" s="155"/>
      <c r="N43" s="156"/>
    </row>
    <row r="44" spans="2:14" ht="51.6" customHeight="1" x14ac:dyDescent="0.25">
      <c r="B44" s="124">
        <f>'4º MEDIÇÃO'!C52</f>
        <v>20107</v>
      </c>
      <c r="C44" s="232" t="str">
        <f>'4º MEDIÇÃO'!D52</f>
        <v>Aluguel mensal container para escritório, dim. 6.00x2.40m, c/ banheiro (vaso+lavat+chuveiro e básc), incl.  porta, 2 janelas, abert p/ ar cond., 2 pt iluminação, 2 tom. elét. e 1 tom.telef. Isolam.térmico(teto e paredes), piso em</v>
      </c>
      <c r="D44" s="232"/>
      <c r="E44" s="232"/>
      <c r="F44" s="232"/>
      <c r="G44" s="139" t="s">
        <v>514</v>
      </c>
      <c r="H44" s="140">
        <v>12</v>
      </c>
      <c r="I44" s="140">
        <f>H44-J44</f>
        <v>9</v>
      </c>
      <c r="J44" s="140">
        <v>3</v>
      </c>
      <c r="K44" s="140">
        <f>M47</f>
        <v>1</v>
      </c>
      <c r="L44" s="141">
        <v>720</v>
      </c>
      <c r="M44" s="142">
        <f>K44*L44</f>
        <v>720</v>
      </c>
      <c r="N44" s="125"/>
    </row>
    <row r="45" spans="2:14" x14ac:dyDescent="0.25">
      <c r="B45" s="155"/>
      <c r="C45" s="233" t="s">
        <v>491</v>
      </c>
      <c r="D45" s="233"/>
      <c r="E45" s="233"/>
      <c r="F45" s="233"/>
      <c r="G45" s="66" t="s">
        <v>492</v>
      </c>
      <c r="H45" s="66" t="s">
        <v>493</v>
      </c>
      <c r="I45" s="66" t="s">
        <v>494</v>
      </c>
      <c r="J45" s="66" t="s">
        <v>495</v>
      </c>
      <c r="K45" s="66"/>
      <c r="L45" s="66" t="s">
        <v>496</v>
      </c>
      <c r="M45" s="66" t="s">
        <v>512</v>
      </c>
      <c r="N45" s="156"/>
    </row>
    <row r="46" spans="2:14" x14ac:dyDescent="0.25">
      <c r="B46" s="155"/>
      <c r="C46" t="s">
        <v>513</v>
      </c>
      <c r="G46" s="159">
        <v>1</v>
      </c>
      <c r="H46" s="159"/>
      <c r="I46" s="159"/>
      <c r="J46" s="159"/>
      <c r="K46" s="159"/>
      <c r="L46" s="159"/>
      <c r="M46" s="158">
        <f>G46</f>
        <v>1</v>
      </c>
      <c r="N46" s="156"/>
    </row>
    <row r="47" spans="2:14" x14ac:dyDescent="0.25">
      <c r="B47" s="155"/>
      <c r="L47" s="152" t="s">
        <v>79</v>
      </c>
      <c r="M47" s="157">
        <f>SUM(M46)</f>
        <v>1</v>
      </c>
      <c r="N47" s="156"/>
    </row>
    <row r="48" spans="2:14" x14ac:dyDescent="0.25">
      <c r="B48" s="155"/>
      <c r="N48" s="156"/>
    </row>
    <row r="49" spans="2:14" x14ac:dyDescent="0.25">
      <c r="B49" s="155"/>
      <c r="N49" s="156"/>
    </row>
    <row r="50" spans="2:14" x14ac:dyDescent="0.25">
      <c r="B50" s="120">
        <v>4</v>
      </c>
      <c r="C50" s="163" t="s">
        <v>144</v>
      </c>
      <c r="D50" s="136"/>
      <c r="E50" s="136"/>
      <c r="F50" s="136"/>
      <c r="G50" s="137"/>
      <c r="H50" s="138"/>
      <c r="I50" s="138"/>
      <c r="J50" s="138"/>
      <c r="K50" s="138"/>
      <c r="L50" s="138"/>
      <c r="M50" s="135" t="e">
        <f>M51</f>
        <v>#REF!</v>
      </c>
      <c r="N50" s="123"/>
    </row>
    <row r="51" spans="2:14" x14ac:dyDescent="0.25">
      <c r="B51" s="122">
        <v>402</v>
      </c>
      <c r="C51" s="136" t="s">
        <v>147</v>
      </c>
      <c r="D51" s="136"/>
      <c r="E51" s="136"/>
      <c r="F51" s="136"/>
      <c r="G51" s="137"/>
      <c r="H51" s="138"/>
      <c r="I51" s="138"/>
      <c r="J51" s="138"/>
      <c r="K51" s="138"/>
      <c r="L51" s="138"/>
      <c r="M51" s="135" t="e">
        <f>SUM(M52,M59,#REF!,M67)</f>
        <v>#REF!</v>
      </c>
      <c r="N51" s="123"/>
    </row>
    <row r="52" spans="2:14" ht="33.6" customHeight="1" x14ac:dyDescent="0.25">
      <c r="B52" s="124">
        <f>'4º MEDIÇÃO'!C74</f>
        <v>40202</v>
      </c>
      <c r="C52" s="232" t="str">
        <f>'4º MEDIÇÃO'!D74</f>
        <v>Fornecimento, dobragem e colocação em fôrma, de armadura CA-50 A média, diâmetro de 6.3 a 10.0 mm</v>
      </c>
      <c r="D52" s="232"/>
      <c r="E52" s="232"/>
      <c r="F52" s="232"/>
      <c r="G52" s="139" t="s">
        <v>27</v>
      </c>
      <c r="H52" s="140">
        <v>489.4</v>
      </c>
      <c r="I52" s="140">
        <f>H52-J52</f>
        <v>189.39999999999998</v>
      </c>
      <c r="J52" s="140">
        <v>300</v>
      </c>
      <c r="K52" s="140">
        <f>M57</f>
        <v>28.756000000000004</v>
      </c>
      <c r="L52" s="141">
        <v>14.9</v>
      </c>
      <c r="M52" s="142">
        <f>K52*L52</f>
        <v>428.46440000000007</v>
      </c>
      <c r="N52" s="125"/>
    </row>
    <row r="53" spans="2:14" x14ac:dyDescent="0.25">
      <c r="B53" s="155"/>
      <c r="C53" s="233" t="s">
        <v>491</v>
      </c>
      <c r="D53" s="233"/>
      <c r="E53" s="233"/>
      <c r="F53" s="233"/>
      <c r="G53" s="66" t="s">
        <v>482</v>
      </c>
      <c r="H53" s="66" t="s">
        <v>493</v>
      </c>
      <c r="I53" s="66" t="s">
        <v>515</v>
      </c>
      <c r="J53" s="66" t="s">
        <v>516</v>
      </c>
      <c r="K53" s="66" t="s">
        <v>517</v>
      </c>
      <c r="L53" s="66"/>
      <c r="M53" s="66" t="s">
        <v>518</v>
      </c>
      <c r="N53" s="156"/>
    </row>
    <row r="54" spans="2:14" x14ac:dyDescent="0.25">
      <c r="B54" s="155"/>
      <c r="C54" t="s">
        <v>519</v>
      </c>
      <c r="G54" s="158">
        <v>3</v>
      </c>
      <c r="H54" s="158">
        <v>3.2</v>
      </c>
      <c r="I54" s="66" t="s">
        <v>520</v>
      </c>
      <c r="J54">
        <v>0.39500000000000002</v>
      </c>
      <c r="K54" s="159">
        <v>4</v>
      </c>
      <c r="M54" s="158">
        <f>G54*H54*J54*K54</f>
        <v>15.168000000000003</v>
      </c>
      <c r="N54" s="156"/>
    </row>
    <row r="55" spans="2:14" x14ac:dyDescent="0.25">
      <c r="B55" s="155"/>
      <c r="C55" s="233"/>
      <c r="D55" s="233"/>
      <c r="E55" s="233"/>
      <c r="F55" s="233"/>
      <c r="G55" s="158">
        <v>1</v>
      </c>
      <c r="H55" s="158">
        <v>5.4</v>
      </c>
      <c r="I55" s="66" t="s">
        <v>520</v>
      </c>
      <c r="J55">
        <v>0.39500000000000002</v>
      </c>
      <c r="K55" s="159">
        <v>4</v>
      </c>
      <c r="M55" s="158">
        <f>G55*H55*J55*K55</f>
        <v>8.5320000000000018</v>
      </c>
      <c r="N55" s="156"/>
    </row>
    <row r="56" spans="2:14" x14ac:dyDescent="0.25">
      <c r="B56" s="155"/>
      <c r="C56" s="233" t="s">
        <v>521</v>
      </c>
      <c r="D56" s="233"/>
      <c r="E56" s="233"/>
      <c r="F56" s="233"/>
      <c r="G56" s="158">
        <v>1</v>
      </c>
      <c r="H56" s="158">
        <v>3.2</v>
      </c>
      <c r="I56" s="66" t="s">
        <v>520</v>
      </c>
      <c r="J56">
        <v>0.39500000000000002</v>
      </c>
      <c r="K56" s="159">
        <v>4</v>
      </c>
      <c r="M56" s="158">
        <f>G56*H56*J56*K56</f>
        <v>5.0560000000000009</v>
      </c>
      <c r="N56" s="156"/>
    </row>
    <row r="57" spans="2:14" x14ac:dyDescent="0.25">
      <c r="B57" s="155"/>
      <c r="L57" s="152" t="s">
        <v>79</v>
      </c>
      <c r="M57" s="160">
        <f>SUM(M54:M56)</f>
        <v>28.756000000000004</v>
      </c>
      <c r="N57" s="156"/>
    </row>
    <row r="58" spans="2:14" x14ac:dyDescent="0.25">
      <c r="B58" s="155"/>
      <c r="N58" s="156"/>
    </row>
    <row r="59" spans="2:14" x14ac:dyDescent="0.25">
      <c r="B59" s="124">
        <f>'4º MEDIÇÃO'!C75</f>
        <v>40203</v>
      </c>
      <c r="C59" s="232" t="str">
        <f>'4º MEDIÇÃO'!D75</f>
        <v>Fornecimento, dobragem e colocação em fôrma, de armadura CA-60 B fina, diâmetro de 4.0 a 7.0mm</v>
      </c>
      <c r="D59" s="232"/>
      <c r="E59" s="232"/>
      <c r="F59" s="232"/>
      <c r="G59" s="139" t="s">
        <v>27</v>
      </c>
      <c r="H59" s="140">
        <v>122.73</v>
      </c>
      <c r="I59" s="140">
        <f>H59-J59</f>
        <v>62.260000000000005</v>
      </c>
      <c r="J59" s="140">
        <v>60.47</v>
      </c>
      <c r="K59" s="140">
        <f>M64</f>
        <v>9.496080000000001</v>
      </c>
      <c r="L59" s="141">
        <v>15</v>
      </c>
      <c r="M59" s="142">
        <f>K59*L59</f>
        <v>142.44120000000001</v>
      </c>
      <c r="N59" s="125"/>
    </row>
    <row r="60" spans="2:14" x14ac:dyDescent="0.25">
      <c r="B60" s="155"/>
      <c r="C60" s="233" t="s">
        <v>491</v>
      </c>
      <c r="D60" s="233"/>
      <c r="E60" s="233"/>
      <c r="F60" s="233"/>
      <c r="G60" s="66" t="s">
        <v>482</v>
      </c>
      <c r="H60" s="66" t="s">
        <v>493</v>
      </c>
      <c r="I60" s="66" t="s">
        <v>515</v>
      </c>
      <c r="J60" s="66" t="s">
        <v>516</v>
      </c>
      <c r="K60" s="66" t="s">
        <v>517</v>
      </c>
      <c r="L60" s="66"/>
      <c r="M60" s="66" t="s">
        <v>518</v>
      </c>
      <c r="N60" s="156"/>
    </row>
    <row r="61" spans="2:14" x14ac:dyDescent="0.25">
      <c r="B61" s="155"/>
      <c r="C61" s="233" t="s">
        <v>522</v>
      </c>
      <c r="D61" s="233"/>
      <c r="E61" s="233"/>
      <c r="F61" s="233"/>
      <c r="G61" s="158">
        <v>3</v>
      </c>
      <c r="H61" s="158">
        <v>0.66</v>
      </c>
      <c r="I61" s="66" t="s">
        <v>523</v>
      </c>
      <c r="J61" s="161">
        <v>0.109</v>
      </c>
      <c r="K61" s="159">
        <v>20</v>
      </c>
      <c r="M61" s="158">
        <f>G61*H61*J61*K61</f>
        <v>4.3163999999999998</v>
      </c>
      <c r="N61" s="156"/>
    </row>
    <row r="62" spans="2:14" x14ac:dyDescent="0.25">
      <c r="B62" s="155"/>
      <c r="C62" s="233"/>
      <c r="D62" s="233"/>
      <c r="E62" s="233"/>
      <c r="F62" s="233"/>
      <c r="G62" s="158">
        <v>1</v>
      </c>
      <c r="H62" s="158">
        <v>0.66</v>
      </c>
      <c r="I62" s="66" t="s">
        <v>523</v>
      </c>
      <c r="J62">
        <v>0.109</v>
      </c>
      <c r="K62" s="159">
        <v>52</v>
      </c>
      <c r="M62" s="158">
        <f>G62*H62*J62*K62</f>
        <v>3.7408800000000002</v>
      </c>
      <c r="N62" s="156"/>
    </row>
    <row r="63" spans="2:14" x14ac:dyDescent="0.25">
      <c r="B63" s="155"/>
      <c r="C63" s="233" t="s">
        <v>524</v>
      </c>
      <c r="D63" s="233"/>
      <c r="E63" s="233"/>
      <c r="F63" s="233"/>
      <c r="G63" s="158">
        <v>1</v>
      </c>
      <c r="H63" s="158">
        <v>0.66</v>
      </c>
      <c r="I63" s="66" t="s">
        <v>523</v>
      </c>
      <c r="J63">
        <v>0.109</v>
      </c>
      <c r="K63" s="159">
        <v>20</v>
      </c>
      <c r="M63" s="158">
        <f>G63*H63*J63*K63</f>
        <v>1.4388000000000001</v>
      </c>
      <c r="N63" s="156"/>
    </row>
    <row r="64" spans="2:14" x14ac:dyDescent="0.25">
      <c r="B64" s="155"/>
      <c r="C64" s="233"/>
      <c r="D64" s="233"/>
      <c r="E64" s="233"/>
      <c r="F64" s="233"/>
      <c r="L64" s="152" t="s">
        <v>79</v>
      </c>
      <c r="M64" s="160">
        <f>SUM(M61:M63)</f>
        <v>9.496080000000001</v>
      </c>
      <c r="N64" s="156"/>
    </row>
    <row r="65" spans="2:14" x14ac:dyDescent="0.25">
      <c r="B65" s="155"/>
      <c r="C65" s="233"/>
      <c r="D65" s="233"/>
      <c r="E65" s="233"/>
      <c r="F65" s="233"/>
      <c r="N65" s="156"/>
    </row>
    <row r="66" spans="2:14" x14ac:dyDescent="0.25">
      <c r="B66" s="155"/>
      <c r="N66" s="156"/>
    </row>
    <row r="67" spans="2:14" ht="45.6" customHeight="1" x14ac:dyDescent="0.25">
      <c r="B67" s="124" t="str">
        <f>'4º MEDIÇÃO'!C79</f>
        <v xml:space="preserve">040207
</v>
      </c>
      <c r="C67" s="236" t="str">
        <f>'4º MEDIÇÃO'!D79</f>
        <v xml:space="preserve">Furo em concreto com broca de vídea, utilizando martelete elétrico, diâmetro de 6,3 a 12,5mm, profundidade até 15 cm.
</v>
      </c>
      <c r="D67" s="236"/>
      <c r="E67" s="236"/>
      <c r="F67" s="236"/>
      <c r="G67" s="139" t="s">
        <v>526</v>
      </c>
      <c r="H67" s="140">
        <v>224</v>
      </c>
      <c r="I67" s="140">
        <f>H67-J67</f>
        <v>224</v>
      </c>
      <c r="J67" s="140">
        <v>0</v>
      </c>
      <c r="K67" s="140">
        <f>M75</f>
        <v>36</v>
      </c>
      <c r="L67" s="141">
        <v>21.59</v>
      </c>
      <c r="M67" s="142">
        <f>K67*L67</f>
        <v>777.24</v>
      </c>
      <c r="N67" s="125"/>
    </row>
    <row r="68" spans="2:14" x14ac:dyDescent="0.25">
      <c r="B68" s="155"/>
      <c r="C68" s="233" t="s">
        <v>491</v>
      </c>
      <c r="D68" s="233"/>
      <c r="E68" s="233"/>
      <c r="F68" s="233"/>
      <c r="G68" s="66" t="s">
        <v>492</v>
      </c>
      <c r="H68" s="66" t="s">
        <v>493</v>
      </c>
      <c r="I68" s="66" t="s">
        <v>494</v>
      </c>
      <c r="J68" s="66" t="s">
        <v>495</v>
      </c>
      <c r="K68" s="66"/>
      <c r="L68" s="66" t="s">
        <v>496</v>
      </c>
      <c r="M68" s="66" t="s">
        <v>532</v>
      </c>
      <c r="N68" s="156"/>
    </row>
    <row r="69" spans="2:14" x14ac:dyDescent="0.25">
      <c r="B69" s="155"/>
      <c r="C69" t="s">
        <v>525</v>
      </c>
      <c r="N69" s="156"/>
    </row>
    <row r="70" spans="2:14" x14ac:dyDescent="0.25">
      <c r="B70" s="155"/>
      <c r="C70" t="s">
        <v>527</v>
      </c>
      <c r="G70" s="159">
        <v>8</v>
      </c>
      <c r="H70" s="159"/>
      <c r="I70" s="159"/>
      <c r="J70" s="159"/>
      <c r="K70" s="159"/>
      <c r="L70" s="159"/>
      <c r="M70" s="158">
        <f>G70</f>
        <v>8</v>
      </c>
      <c r="N70" s="156"/>
    </row>
    <row r="71" spans="2:14" x14ac:dyDescent="0.25">
      <c r="B71" s="155"/>
      <c r="C71" t="s">
        <v>528</v>
      </c>
      <c r="G71" s="159">
        <v>8</v>
      </c>
      <c r="H71" s="159"/>
      <c r="I71" s="159"/>
      <c r="J71" s="159"/>
      <c r="K71" s="159"/>
      <c r="L71" s="159"/>
      <c r="M71" s="158">
        <f t="shared" ref="M71:M74" si="2">G71</f>
        <v>8</v>
      </c>
      <c r="N71" s="156"/>
    </row>
    <row r="72" spans="2:14" x14ac:dyDescent="0.25">
      <c r="B72" s="155"/>
      <c r="C72" t="s">
        <v>529</v>
      </c>
      <c r="G72" s="159">
        <v>8</v>
      </c>
      <c r="H72" s="159"/>
      <c r="I72" s="159"/>
      <c r="J72" s="159"/>
      <c r="K72" s="159"/>
      <c r="L72" s="159"/>
      <c r="M72" s="158">
        <f t="shared" si="2"/>
        <v>8</v>
      </c>
      <c r="N72" s="156"/>
    </row>
    <row r="73" spans="2:14" x14ac:dyDescent="0.25">
      <c r="B73" s="155"/>
      <c r="C73" t="s">
        <v>530</v>
      </c>
      <c r="G73" s="159">
        <v>8</v>
      </c>
      <c r="H73" s="159"/>
      <c r="I73" s="159"/>
      <c r="J73" s="159"/>
      <c r="K73" s="159"/>
      <c r="L73" s="159"/>
      <c r="M73" s="158">
        <f t="shared" si="2"/>
        <v>8</v>
      </c>
      <c r="N73" s="156"/>
    </row>
    <row r="74" spans="2:14" x14ac:dyDescent="0.25">
      <c r="B74" s="155"/>
      <c r="C74" t="s">
        <v>531</v>
      </c>
      <c r="G74" s="159">
        <v>4</v>
      </c>
      <c r="H74" s="159"/>
      <c r="I74" s="159"/>
      <c r="J74" s="159"/>
      <c r="K74" s="159"/>
      <c r="L74" s="159"/>
      <c r="M74" s="158">
        <f t="shared" si="2"/>
        <v>4</v>
      </c>
      <c r="N74" s="156"/>
    </row>
    <row r="75" spans="2:14" x14ac:dyDescent="0.25">
      <c r="B75" s="155"/>
      <c r="L75" s="152" t="s">
        <v>79</v>
      </c>
      <c r="M75" s="160">
        <f>SUM(M70:M74)</f>
        <v>36</v>
      </c>
      <c r="N75" s="156"/>
    </row>
    <row r="76" spans="2:14" x14ac:dyDescent="0.25">
      <c r="B76" s="155"/>
      <c r="N76" s="156"/>
    </row>
    <row r="77" spans="2:14" x14ac:dyDescent="0.25">
      <c r="B77" s="120">
        <v>5</v>
      </c>
      <c r="C77" s="163" t="s">
        <v>156</v>
      </c>
      <c r="D77" s="163"/>
      <c r="E77" s="136"/>
      <c r="F77" s="136"/>
      <c r="G77" s="137"/>
      <c r="H77" s="138"/>
      <c r="I77" s="138"/>
      <c r="J77" s="138"/>
      <c r="K77" s="138"/>
      <c r="L77" s="138"/>
      <c r="M77" s="135" t="e">
        <f>M78+M95+#REF!</f>
        <v>#REF!</v>
      </c>
      <c r="N77" s="123"/>
    </row>
    <row r="78" spans="2:14" x14ac:dyDescent="0.25">
      <c r="B78" s="122">
        <f>'4º MEDIÇÃO'!C88</f>
        <v>501</v>
      </c>
      <c r="C78" s="136" t="s">
        <v>157</v>
      </c>
      <c r="D78" s="136"/>
      <c r="E78" s="136"/>
      <c r="F78" s="136"/>
      <c r="G78" s="137"/>
      <c r="H78" s="138"/>
      <c r="I78" s="138"/>
      <c r="J78" s="138"/>
      <c r="K78" s="138"/>
      <c r="L78" s="138"/>
      <c r="M78" s="135">
        <f>SUM(M79)</f>
        <v>101.83999999999999</v>
      </c>
      <c r="N78" s="123"/>
    </row>
    <row r="79" spans="2:14" ht="34.9" customHeight="1" x14ac:dyDescent="0.25">
      <c r="B79" s="124">
        <f>'4º MEDIÇÃO'!C89</f>
        <v>50101</v>
      </c>
      <c r="C79" s="232" t="str">
        <f>'4º MEDIÇÃO'!D89</f>
        <v>Verga/contraverga reta de concreto armado 10 x 5 cm, Fck = 15 MPa,  inclusive forma, armação e desforma</v>
      </c>
      <c r="D79" s="232"/>
      <c r="E79" s="232"/>
      <c r="F79" s="232"/>
      <c r="G79" s="139" t="s">
        <v>18</v>
      </c>
      <c r="H79" s="140">
        <v>88.7</v>
      </c>
      <c r="I79" s="140">
        <f>H79-J79</f>
        <v>87.100000000000009</v>
      </c>
      <c r="J79" s="140">
        <v>1.6</v>
      </c>
      <c r="K79" s="140">
        <f>M93</f>
        <v>9.4999999999999982</v>
      </c>
      <c r="L79" s="141">
        <v>10.72</v>
      </c>
      <c r="M79" s="142">
        <f>K79*L79</f>
        <v>101.83999999999999</v>
      </c>
      <c r="N79" s="125"/>
    </row>
    <row r="80" spans="2:14" x14ac:dyDescent="0.25">
      <c r="B80" s="155"/>
      <c r="C80" s="233" t="s">
        <v>491</v>
      </c>
      <c r="D80" s="233"/>
      <c r="E80" s="233"/>
      <c r="F80" s="233"/>
      <c r="G80" s="66" t="s">
        <v>492</v>
      </c>
      <c r="H80" s="66" t="s">
        <v>493</v>
      </c>
      <c r="I80" s="66" t="s">
        <v>494</v>
      </c>
      <c r="J80" s="66" t="s">
        <v>495</v>
      </c>
      <c r="K80" s="66"/>
      <c r="L80" s="66" t="s">
        <v>496</v>
      </c>
      <c r="M80" s="66" t="s">
        <v>532</v>
      </c>
      <c r="N80" s="156"/>
    </row>
    <row r="81" spans="2:14" x14ac:dyDescent="0.25">
      <c r="B81" s="155"/>
      <c r="C81" t="s">
        <v>533</v>
      </c>
      <c r="G81" s="158">
        <v>1</v>
      </c>
      <c r="H81" s="158">
        <v>0.8</v>
      </c>
      <c r="M81" s="158">
        <f>G81*H81</f>
        <v>0.8</v>
      </c>
      <c r="N81" s="156"/>
    </row>
    <row r="82" spans="2:14" x14ac:dyDescent="0.25">
      <c r="B82" s="155"/>
      <c r="C82" t="s">
        <v>534</v>
      </c>
      <c r="G82" s="158">
        <v>1</v>
      </c>
      <c r="H82" s="158">
        <v>0.8</v>
      </c>
      <c r="M82" s="158">
        <f t="shared" ref="M82:M92" si="3">G82*H82</f>
        <v>0.8</v>
      </c>
      <c r="N82" s="156"/>
    </row>
    <row r="83" spans="2:14" x14ac:dyDescent="0.25">
      <c r="B83" s="155"/>
      <c r="C83" t="s">
        <v>535</v>
      </c>
      <c r="G83" s="158">
        <v>1</v>
      </c>
      <c r="H83" s="158">
        <v>0.7</v>
      </c>
      <c r="M83" s="158">
        <f t="shared" si="3"/>
        <v>0.7</v>
      </c>
      <c r="N83" s="156"/>
    </row>
    <row r="84" spans="2:14" x14ac:dyDescent="0.25">
      <c r="B84" s="155"/>
      <c r="C84" t="s">
        <v>589</v>
      </c>
      <c r="G84" s="158">
        <v>1</v>
      </c>
      <c r="H84" s="158">
        <v>0.8</v>
      </c>
      <c r="M84" s="158">
        <f t="shared" si="3"/>
        <v>0.8</v>
      </c>
      <c r="N84" s="156"/>
    </row>
    <row r="85" spans="2:14" x14ac:dyDescent="0.25">
      <c r="B85" s="155"/>
      <c r="C85" t="s">
        <v>590</v>
      </c>
      <c r="G85" s="158">
        <v>1</v>
      </c>
      <c r="H85" s="158">
        <v>0.8</v>
      </c>
      <c r="M85" s="158">
        <f t="shared" si="3"/>
        <v>0.8</v>
      </c>
      <c r="N85" s="156"/>
    </row>
    <row r="86" spans="2:14" x14ac:dyDescent="0.25">
      <c r="B86" s="155"/>
      <c r="C86" t="s">
        <v>591</v>
      </c>
      <c r="G86" s="158">
        <v>1</v>
      </c>
      <c r="H86" s="158">
        <v>0.8</v>
      </c>
      <c r="M86" s="158">
        <f t="shared" si="3"/>
        <v>0.8</v>
      </c>
      <c r="N86" s="156"/>
    </row>
    <row r="87" spans="2:14" x14ac:dyDescent="0.25">
      <c r="B87" s="155"/>
      <c r="C87" t="s">
        <v>592</v>
      </c>
      <c r="G87" s="158">
        <v>1</v>
      </c>
      <c r="H87" s="158">
        <v>0.8</v>
      </c>
      <c r="M87" s="158">
        <f t="shared" si="3"/>
        <v>0.8</v>
      </c>
      <c r="N87" s="156"/>
    </row>
    <row r="88" spans="2:14" x14ac:dyDescent="0.25">
      <c r="B88" s="155"/>
      <c r="C88" t="s">
        <v>593</v>
      </c>
      <c r="G88" s="158">
        <v>1</v>
      </c>
      <c r="H88" s="158">
        <v>0.8</v>
      </c>
      <c r="M88" s="158">
        <f t="shared" si="3"/>
        <v>0.8</v>
      </c>
      <c r="N88" s="156"/>
    </row>
    <row r="89" spans="2:14" x14ac:dyDescent="0.25">
      <c r="B89" s="155"/>
      <c r="C89" t="s">
        <v>594</v>
      </c>
      <c r="G89" s="158">
        <v>1</v>
      </c>
      <c r="H89" s="158">
        <v>0.8</v>
      </c>
      <c r="M89" s="158">
        <f t="shared" si="3"/>
        <v>0.8</v>
      </c>
      <c r="N89" s="156"/>
    </row>
    <row r="90" spans="2:14" x14ac:dyDescent="0.25">
      <c r="B90" s="155"/>
      <c r="C90" t="s">
        <v>595</v>
      </c>
      <c r="G90" s="158">
        <v>1</v>
      </c>
      <c r="H90" s="158">
        <v>0.9</v>
      </c>
      <c r="M90" s="158">
        <f t="shared" si="3"/>
        <v>0.9</v>
      </c>
      <c r="N90" s="156"/>
    </row>
    <row r="91" spans="2:14" x14ac:dyDescent="0.25">
      <c r="B91" s="155"/>
      <c r="C91" t="s">
        <v>540</v>
      </c>
      <c r="G91" s="158">
        <v>1</v>
      </c>
      <c r="H91" s="158">
        <v>0.8</v>
      </c>
      <c r="M91" s="158">
        <f t="shared" si="3"/>
        <v>0.8</v>
      </c>
      <c r="N91" s="156"/>
    </row>
    <row r="92" spans="2:14" x14ac:dyDescent="0.25">
      <c r="B92" s="155"/>
      <c r="C92" t="s">
        <v>583</v>
      </c>
      <c r="G92" s="158">
        <v>1</v>
      </c>
      <c r="H92" s="158">
        <v>0.7</v>
      </c>
      <c r="M92" s="158">
        <f t="shared" si="3"/>
        <v>0.7</v>
      </c>
      <c r="N92" s="156"/>
    </row>
    <row r="93" spans="2:14" x14ac:dyDescent="0.25">
      <c r="B93" s="155"/>
      <c r="L93" s="152" t="s">
        <v>79</v>
      </c>
      <c r="M93" s="160">
        <f>SUM(M81:M92)</f>
        <v>9.4999999999999982</v>
      </c>
      <c r="N93" s="156"/>
    </row>
    <row r="94" spans="2:14" x14ac:dyDescent="0.25">
      <c r="B94" s="155"/>
      <c r="N94" s="156"/>
    </row>
    <row r="95" spans="2:14" x14ac:dyDescent="0.25">
      <c r="B95" s="122">
        <f>'4º MEDIÇÃO'!C93</f>
        <v>503</v>
      </c>
      <c r="C95" s="136" t="s">
        <v>162</v>
      </c>
      <c r="D95" s="136"/>
      <c r="E95" s="136"/>
      <c r="F95" s="136"/>
      <c r="G95" s="137"/>
      <c r="H95" s="138"/>
      <c r="I95" s="138"/>
      <c r="J95" s="138"/>
      <c r="K95" s="138"/>
      <c r="L95" s="138"/>
      <c r="M95" s="135">
        <f>M96</f>
        <v>199.16130000000001</v>
      </c>
      <c r="N95" s="123"/>
    </row>
    <row r="96" spans="2:14" x14ac:dyDescent="0.25">
      <c r="B96" s="124">
        <f>'4º MEDIÇÃO'!C94</f>
        <v>50301</v>
      </c>
      <c r="C96" s="232" t="str">
        <f>'4º MEDIÇÃO'!D94</f>
        <v>Alvenaria de blocos de concreto 14x19x39cm, c/ resist. mínimo a compres. 2.5 MPa, assent. c/ arg. de cimento, cal hidratada CH1 e areia no traço 1:0.5:8 esp. das juntas 10mm e esp. das paredes, s/ rev. 14cm</v>
      </c>
      <c r="D96" s="232"/>
      <c r="E96" s="232"/>
      <c r="F96" s="232"/>
      <c r="G96" s="139" t="s">
        <v>18</v>
      </c>
      <c r="H96" s="140">
        <v>88.7</v>
      </c>
      <c r="I96" s="140">
        <f>H96-J96</f>
        <v>87.100000000000009</v>
      </c>
      <c r="J96" s="140">
        <v>1.6</v>
      </c>
      <c r="K96" s="140">
        <v>2.23</v>
      </c>
      <c r="L96" s="141">
        <v>89.31</v>
      </c>
      <c r="M96" s="142">
        <f>K96*L96</f>
        <v>199.16130000000001</v>
      </c>
      <c r="N96" s="125"/>
    </row>
    <row r="97" spans="2:14" x14ac:dyDescent="0.25">
      <c r="B97" s="155"/>
      <c r="C97" s="233" t="s">
        <v>491</v>
      </c>
      <c r="D97" s="233"/>
      <c r="E97" s="233"/>
      <c r="F97" s="233"/>
      <c r="G97" s="66" t="s">
        <v>492</v>
      </c>
      <c r="H97" s="66" t="s">
        <v>493</v>
      </c>
      <c r="I97" s="66" t="s">
        <v>494</v>
      </c>
      <c r="J97" s="66" t="s">
        <v>495</v>
      </c>
      <c r="K97" s="66"/>
      <c r="L97" s="66" t="s">
        <v>496</v>
      </c>
      <c r="M97" s="66" t="s">
        <v>497</v>
      </c>
      <c r="N97" s="156"/>
    </row>
    <row r="98" spans="2:14" x14ac:dyDescent="0.25">
      <c r="B98" s="155"/>
      <c r="C98" t="s">
        <v>536</v>
      </c>
      <c r="G98" s="158">
        <v>1</v>
      </c>
      <c r="H98" s="66">
        <v>0.88</v>
      </c>
      <c r="I98" s="158">
        <v>3.1</v>
      </c>
      <c r="M98" s="158">
        <v>2.17</v>
      </c>
      <c r="N98" s="156"/>
    </row>
    <row r="99" spans="2:14" x14ac:dyDescent="0.25">
      <c r="B99" s="155"/>
      <c r="L99" s="152" t="s">
        <v>79</v>
      </c>
      <c r="M99" s="160">
        <v>2.17</v>
      </c>
      <c r="N99" s="156"/>
    </row>
    <row r="100" spans="2:14" x14ac:dyDescent="0.25">
      <c r="B100" s="155"/>
      <c r="L100" s="152"/>
      <c r="M100" s="160"/>
      <c r="N100" s="156"/>
    </row>
    <row r="101" spans="2:14" x14ac:dyDescent="0.25">
      <c r="B101" s="155"/>
      <c r="L101" s="152"/>
      <c r="M101" s="160"/>
      <c r="N101" s="156"/>
    </row>
    <row r="102" spans="2:14" x14ac:dyDescent="0.25">
      <c r="B102" s="120">
        <v>6</v>
      </c>
      <c r="C102" s="163" t="s">
        <v>167</v>
      </c>
      <c r="D102" s="163"/>
      <c r="E102" s="136"/>
      <c r="F102" s="136"/>
      <c r="G102" s="137"/>
      <c r="H102" s="138"/>
      <c r="I102" s="138"/>
      <c r="J102" s="138"/>
      <c r="K102" s="138"/>
      <c r="L102" s="138"/>
      <c r="M102" s="135">
        <f>M103+M119</f>
        <v>12007.76</v>
      </c>
      <c r="N102" s="123"/>
    </row>
    <row r="103" spans="2:14" x14ac:dyDescent="0.25">
      <c r="B103" s="122">
        <v>601</v>
      </c>
      <c r="C103" s="136" t="s">
        <v>168</v>
      </c>
      <c r="D103" s="136"/>
      <c r="E103" s="136"/>
      <c r="F103" s="136"/>
      <c r="G103" s="137"/>
      <c r="H103" s="138"/>
      <c r="I103" s="138"/>
      <c r="J103" s="138"/>
      <c r="K103" s="138"/>
      <c r="L103" s="138"/>
      <c r="M103" s="135">
        <f>M104</f>
        <v>5507.76</v>
      </c>
      <c r="N103" s="123"/>
    </row>
    <row r="104" spans="2:14" ht="34.15" customHeight="1" x14ac:dyDescent="0.25">
      <c r="B104" s="124">
        <f>'4º MEDIÇÃO'!C100</f>
        <v>60101</v>
      </c>
      <c r="C104" s="232" t="str">
        <f>'4º MEDIÇÃO'!D100</f>
        <v>Marco de madeira de lei de 1ª (Peroba, Ipê, Angelim Pedra ou equivalente) com 15x3 cm de batente, nas dimensões de 0.80 x 2.10 m</v>
      </c>
      <c r="D104" s="232"/>
      <c r="E104" s="232"/>
      <c r="F104" s="232"/>
      <c r="G104" s="139" t="s">
        <v>526</v>
      </c>
      <c r="H104" s="140">
        <v>13</v>
      </c>
      <c r="I104" s="140">
        <f>H104-J104</f>
        <v>13</v>
      </c>
      <c r="J104" s="140">
        <v>0</v>
      </c>
      <c r="K104" s="140">
        <f>M117</f>
        <v>12</v>
      </c>
      <c r="L104" s="141">
        <v>458.98</v>
      </c>
      <c r="M104" s="142">
        <f>K104*L104</f>
        <v>5507.76</v>
      </c>
      <c r="N104" s="125"/>
    </row>
    <row r="105" spans="2:14" x14ac:dyDescent="0.25">
      <c r="B105" s="155"/>
      <c r="C105" s="233" t="s">
        <v>491</v>
      </c>
      <c r="D105" s="233"/>
      <c r="E105" s="233"/>
      <c r="F105" s="233"/>
      <c r="G105" s="66" t="s">
        <v>492</v>
      </c>
      <c r="H105" s="66" t="s">
        <v>493</v>
      </c>
      <c r="I105" s="66" t="s">
        <v>494</v>
      </c>
      <c r="J105" s="66" t="s">
        <v>495</v>
      </c>
      <c r="K105" s="66"/>
      <c r="L105" s="66" t="s">
        <v>496</v>
      </c>
      <c r="M105" s="66" t="s">
        <v>532</v>
      </c>
      <c r="N105" s="156"/>
    </row>
    <row r="106" spans="2:14" x14ac:dyDescent="0.25">
      <c r="B106" s="155"/>
      <c r="C106" t="s">
        <v>537</v>
      </c>
      <c r="G106" s="158">
        <v>2</v>
      </c>
      <c r="H106" s="158"/>
      <c r="I106" s="158"/>
      <c r="J106" s="158"/>
      <c r="K106" s="158"/>
      <c r="L106" s="158"/>
      <c r="M106" s="158">
        <f>G106</f>
        <v>2</v>
      </c>
      <c r="N106" s="156"/>
    </row>
    <row r="107" spans="2:14" x14ac:dyDescent="0.25">
      <c r="B107" s="155"/>
      <c r="C107" t="s">
        <v>538</v>
      </c>
      <c r="G107" s="158">
        <v>1</v>
      </c>
      <c r="H107" s="158"/>
      <c r="I107" s="158"/>
      <c r="J107" s="158"/>
      <c r="K107" s="158"/>
      <c r="L107" s="158"/>
      <c r="M107" s="158">
        <f t="shared" ref="M107:M116" si="4">G107</f>
        <v>1</v>
      </c>
      <c r="N107" s="156"/>
    </row>
    <row r="108" spans="2:14" x14ac:dyDescent="0.25">
      <c r="B108" s="155"/>
      <c r="C108" t="s">
        <v>539</v>
      </c>
      <c r="G108" s="158">
        <v>1</v>
      </c>
      <c r="H108" s="158"/>
      <c r="I108" s="158"/>
      <c r="J108" s="158"/>
      <c r="K108" s="158"/>
      <c r="L108" s="158"/>
      <c r="M108" s="158">
        <f t="shared" si="4"/>
        <v>1</v>
      </c>
      <c r="N108" s="156"/>
    </row>
    <row r="109" spans="2:14" x14ac:dyDescent="0.25">
      <c r="B109" s="155"/>
      <c r="C109" t="s">
        <v>540</v>
      </c>
      <c r="G109" s="158">
        <v>1</v>
      </c>
      <c r="H109" s="158"/>
      <c r="I109" s="158"/>
      <c r="J109" s="158"/>
      <c r="K109" s="158"/>
      <c r="L109" s="158"/>
      <c r="M109" s="158">
        <f t="shared" si="4"/>
        <v>1</v>
      </c>
      <c r="N109" s="156"/>
    </row>
    <row r="110" spans="2:14" x14ac:dyDescent="0.25">
      <c r="B110" s="155"/>
      <c r="C110" t="s">
        <v>541</v>
      </c>
      <c r="G110" s="158">
        <v>1</v>
      </c>
      <c r="H110" s="158"/>
      <c r="I110" s="158"/>
      <c r="J110" s="158"/>
      <c r="K110" s="158"/>
      <c r="L110" s="158"/>
      <c r="M110" s="158">
        <f t="shared" si="4"/>
        <v>1</v>
      </c>
      <c r="N110" s="156"/>
    </row>
    <row r="111" spans="2:14" x14ac:dyDescent="0.25">
      <c r="B111" s="155"/>
      <c r="C111" t="s">
        <v>550</v>
      </c>
      <c r="G111" s="158">
        <v>1</v>
      </c>
      <c r="H111" s="158"/>
      <c r="I111" s="158"/>
      <c r="J111" s="158"/>
      <c r="K111" s="158"/>
      <c r="L111" s="158"/>
      <c r="M111" s="158">
        <f t="shared" si="4"/>
        <v>1</v>
      </c>
      <c r="N111" s="156"/>
    </row>
    <row r="112" spans="2:14" x14ac:dyDescent="0.25">
      <c r="B112" s="155"/>
      <c r="C112" t="s">
        <v>549</v>
      </c>
      <c r="G112" s="158">
        <v>1</v>
      </c>
      <c r="H112" s="158"/>
      <c r="I112" s="158"/>
      <c r="J112" s="158"/>
      <c r="K112" s="158"/>
      <c r="L112" s="158"/>
      <c r="M112" s="158">
        <f t="shared" si="4"/>
        <v>1</v>
      </c>
      <c r="N112" s="156"/>
    </row>
    <row r="113" spans="2:14" x14ac:dyDescent="0.25">
      <c r="B113" s="155"/>
      <c r="C113" t="s">
        <v>582</v>
      </c>
      <c r="G113" s="158">
        <v>1</v>
      </c>
      <c r="H113" s="158"/>
      <c r="I113" s="158"/>
      <c r="J113" s="158"/>
      <c r="K113" s="158"/>
      <c r="L113" s="158"/>
      <c r="M113" s="158">
        <f t="shared" si="4"/>
        <v>1</v>
      </c>
      <c r="N113" s="156"/>
    </row>
    <row r="114" spans="2:14" x14ac:dyDescent="0.25">
      <c r="B114" s="155"/>
      <c r="C114" t="s">
        <v>583</v>
      </c>
      <c r="G114" s="158">
        <v>1</v>
      </c>
      <c r="H114" s="158"/>
      <c r="I114" s="158"/>
      <c r="J114" s="158"/>
      <c r="K114" s="158"/>
      <c r="L114" s="158"/>
      <c r="M114" s="158">
        <f t="shared" si="4"/>
        <v>1</v>
      </c>
      <c r="N114" s="156"/>
    </row>
    <row r="115" spans="2:14" x14ac:dyDescent="0.25">
      <c r="B115" s="155"/>
      <c r="C115" t="s">
        <v>584</v>
      </c>
      <c r="G115" s="158">
        <v>1</v>
      </c>
      <c r="H115" s="158"/>
      <c r="I115" s="158"/>
      <c r="J115" s="158"/>
      <c r="K115" s="158"/>
      <c r="L115" s="158"/>
      <c r="M115" s="158">
        <f t="shared" si="4"/>
        <v>1</v>
      </c>
      <c r="N115" s="156"/>
    </row>
    <row r="116" spans="2:14" x14ac:dyDescent="0.25">
      <c r="B116" s="155"/>
      <c r="C116" t="s">
        <v>585</v>
      </c>
      <c r="G116" s="158">
        <v>1</v>
      </c>
      <c r="H116" s="158"/>
      <c r="I116" s="158"/>
      <c r="J116" s="158"/>
      <c r="K116" s="158"/>
      <c r="L116" s="158"/>
      <c r="M116" s="158">
        <f t="shared" si="4"/>
        <v>1</v>
      </c>
      <c r="N116" s="156"/>
    </row>
    <row r="117" spans="2:14" x14ac:dyDescent="0.25">
      <c r="B117" s="155"/>
      <c r="L117" s="152" t="s">
        <v>79</v>
      </c>
      <c r="M117" s="160">
        <f>SUM(M106:M116)</f>
        <v>12</v>
      </c>
      <c r="N117" s="156"/>
    </row>
    <row r="118" spans="2:14" x14ac:dyDescent="0.25">
      <c r="B118" s="155"/>
      <c r="L118" s="152"/>
      <c r="M118" s="160"/>
      <c r="N118" s="156"/>
    </row>
    <row r="119" spans="2:14" x14ac:dyDescent="0.25">
      <c r="B119" s="122">
        <f>'4º MEDIÇÃO'!C102</f>
        <v>602</v>
      </c>
      <c r="C119" s="136" t="s">
        <v>542</v>
      </c>
      <c r="D119" s="136"/>
      <c r="E119" s="136"/>
      <c r="F119" s="136"/>
      <c r="G119" s="137"/>
      <c r="H119" s="138"/>
      <c r="I119" s="138"/>
      <c r="J119" s="138"/>
      <c r="K119" s="138"/>
      <c r="L119" s="138"/>
      <c r="M119" s="135">
        <f>M120</f>
        <v>6500</v>
      </c>
      <c r="N119" s="123"/>
    </row>
    <row r="120" spans="2:14" ht="42" customHeight="1" x14ac:dyDescent="0.25">
      <c r="B120" s="124">
        <f>'4º MEDIÇÃO'!C103</f>
        <v>60201</v>
      </c>
      <c r="C120" s="232" t="str">
        <f>'4º MEDIÇÃO'!D103</f>
        <v>Porta em madeira de lei tipo angelim pedra ou equiv.c/enchimento em madeira 1a.qualidade,esp. 30 mm p/ pintura, inclusive alizares, dobradiças e fechadura int. em latão cromado LaFonte ou equiv., exclusive marco, nas dim.: 0.80 x</v>
      </c>
      <c r="D120" s="232"/>
      <c r="E120" s="232"/>
      <c r="F120" s="232"/>
      <c r="G120" s="139" t="s">
        <v>526</v>
      </c>
      <c r="H120" s="140">
        <v>12</v>
      </c>
      <c r="I120" s="140">
        <f>H120-J120</f>
        <v>12</v>
      </c>
      <c r="J120" s="140">
        <v>0</v>
      </c>
      <c r="K120" s="140">
        <f>M126</f>
        <v>5</v>
      </c>
      <c r="L120" s="141">
        <v>1300</v>
      </c>
      <c r="M120" s="142">
        <f>K120*L120</f>
        <v>6500</v>
      </c>
      <c r="N120" s="125"/>
    </row>
    <row r="121" spans="2:14" x14ac:dyDescent="0.25">
      <c r="B121" s="155"/>
      <c r="C121" s="233" t="s">
        <v>491</v>
      </c>
      <c r="D121" s="233"/>
      <c r="E121" s="233"/>
      <c r="F121" s="233"/>
      <c r="G121" s="66" t="s">
        <v>492</v>
      </c>
      <c r="H121" s="66" t="s">
        <v>493</v>
      </c>
      <c r="I121" s="66" t="s">
        <v>494</v>
      </c>
      <c r="J121" s="66" t="s">
        <v>495</v>
      </c>
      <c r="K121" s="66"/>
      <c r="L121" s="66" t="s">
        <v>496</v>
      </c>
      <c r="M121" s="66" t="s">
        <v>532</v>
      </c>
      <c r="N121" s="156"/>
    </row>
    <row r="122" spans="2:14" x14ac:dyDescent="0.25">
      <c r="B122" s="155"/>
      <c r="C122" t="s">
        <v>537</v>
      </c>
      <c r="G122" s="158">
        <v>2</v>
      </c>
      <c r="H122" s="158"/>
      <c r="I122" s="158"/>
      <c r="J122" s="158"/>
      <c r="K122" s="158"/>
      <c r="L122" s="158"/>
      <c r="M122" s="158">
        <v>2</v>
      </c>
      <c r="N122" s="156"/>
    </row>
    <row r="123" spans="2:14" x14ac:dyDescent="0.25">
      <c r="B123" s="155"/>
      <c r="C123" t="s">
        <v>584</v>
      </c>
      <c r="G123" s="158">
        <v>1</v>
      </c>
      <c r="H123" s="158"/>
      <c r="I123" s="158"/>
      <c r="J123" s="158"/>
      <c r="K123" s="158"/>
      <c r="L123" s="158"/>
      <c r="M123" s="158">
        <f>G123</f>
        <v>1</v>
      </c>
      <c r="N123" s="156"/>
    </row>
    <row r="124" spans="2:14" x14ac:dyDescent="0.25">
      <c r="B124" s="155"/>
      <c r="C124" t="s">
        <v>582</v>
      </c>
      <c r="G124" s="158">
        <v>1</v>
      </c>
      <c r="H124" s="158"/>
      <c r="I124" s="158"/>
      <c r="J124" s="158"/>
      <c r="K124" s="158"/>
      <c r="L124" s="158"/>
      <c r="M124" s="158">
        <f t="shared" ref="M124:M125" si="5">G124</f>
        <v>1</v>
      </c>
      <c r="N124" s="156"/>
    </row>
    <row r="125" spans="2:14" x14ac:dyDescent="0.25">
      <c r="B125" s="155"/>
      <c r="C125" t="s">
        <v>538</v>
      </c>
      <c r="G125" s="158">
        <v>1</v>
      </c>
      <c r="H125" s="158"/>
      <c r="I125" s="158"/>
      <c r="J125" s="158"/>
      <c r="K125" s="158"/>
      <c r="L125" s="158"/>
      <c r="M125" s="158">
        <f t="shared" si="5"/>
        <v>1</v>
      </c>
      <c r="N125" s="156"/>
    </row>
    <row r="126" spans="2:14" x14ac:dyDescent="0.25">
      <c r="B126" s="155"/>
      <c r="L126" s="152" t="s">
        <v>79</v>
      </c>
      <c r="M126" s="160">
        <f>SUM(M122:M125)</f>
        <v>5</v>
      </c>
      <c r="N126" s="156"/>
    </row>
    <row r="127" spans="2:14" x14ac:dyDescent="0.25">
      <c r="B127" s="155"/>
      <c r="N127" s="156"/>
    </row>
    <row r="128" spans="2:14" x14ac:dyDescent="0.25">
      <c r="B128" s="120">
        <v>12</v>
      </c>
      <c r="C128" s="163" t="s">
        <v>224</v>
      </c>
      <c r="D128" s="163"/>
      <c r="E128" s="136"/>
      <c r="F128" s="136"/>
      <c r="G128" s="137"/>
      <c r="H128" s="138"/>
      <c r="I128" s="138"/>
      <c r="J128" s="138"/>
      <c r="K128" s="138"/>
      <c r="L128" s="138"/>
      <c r="M128" s="135" t="e">
        <f>SUM(M129,M144,M165)</f>
        <v>#REF!</v>
      </c>
      <c r="N128" s="123"/>
    </row>
    <row r="129" spans="2:14" x14ac:dyDescent="0.25">
      <c r="B129" s="122">
        <v>1201</v>
      </c>
      <c r="C129" s="136" t="s">
        <v>225</v>
      </c>
      <c r="D129" s="136"/>
      <c r="E129" s="136"/>
      <c r="F129" s="136"/>
      <c r="G129" s="137"/>
      <c r="H129" s="138"/>
      <c r="I129" s="138"/>
      <c r="J129" s="138"/>
      <c r="K129" s="138"/>
      <c r="L129" s="138"/>
      <c r="M129" s="135">
        <f>M130</f>
        <v>550.14749999999992</v>
      </c>
      <c r="N129" s="123"/>
    </row>
    <row r="130" spans="2:14" ht="28.9" customHeight="1" x14ac:dyDescent="0.25">
      <c r="B130" s="124">
        <v>120101</v>
      </c>
      <c r="C130" s="232" t="str">
        <f>'4º MEDIÇÃO'!D150</f>
        <v>Chapisco de argamassa de cimento e areia média ou grossa lavada, no traço 1:3, espessura 5 mm</v>
      </c>
      <c r="D130" s="232"/>
      <c r="E130" s="232"/>
      <c r="F130" s="232"/>
      <c r="G130" s="139" t="s">
        <v>490</v>
      </c>
      <c r="H130" s="140">
        <v>973</v>
      </c>
      <c r="I130" s="140">
        <f>H130-J130</f>
        <v>973</v>
      </c>
      <c r="J130" s="140">
        <v>0</v>
      </c>
      <c r="K130" s="140">
        <f>M141</f>
        <v>73.352999999999994</v>
      </c>
      <c r="L130" s="141">
        <v>7.5</v>
      </c>
      <c r="M130" s="142">
        <f>K130*L130</f>
        <v>550.14749999999992</v>
      </c>
      <c r="N130" s="125"/>
    </row>
    <row r="131" spans="2:14" x14ac:dyDescent="0.25">
      <c r="B131" s="155"/>
      <c r="C131" s="233" t="s">
        <v>491</v>
      </c>
      <c r="D131" s="233"/>
      <c r="E131" s="233"/>
      <c r="F131" s="233"/>
      <c r="G131" s="66" t="s">
        <v>492</v>
      </c>
      <c r="H131" s="66" t="s">
        <v>493</v>
      </c>
      <c r="I131" s="66" t="s">
        <v>494</v>
      </c>
      <c r="J131" s="66" t="s">
        <v>495</v>
      </c>
      <c r="K131" s="66"/>
      <c r="L131" s="66" t="s">
        <v>496</v>
      </c>
      <c r="M131" s="66" t="s">
        <v>497</v>
      </c>
      <c r="N131" s="156"/>
    </row>
    <row r="132" spans="2:14" x14ac:dyDescent="0.25">
      <c r="B132" s="155"/>
      <c r="C132" s="233" t="s">
        <v>543</v>
      </c>
      <c r="D132" s="233"/>
      <c r="E132" s="233"/>
      <c r="F132" s="233"/>
      <c r="G132" s="158">
        <v>1</v>
      </c>
      <c r="H132" s="158">
        <v>3.83</v>
      </c>
      <c r="I132" s="158">
        <v>3.1</v>
      </c>
      <c r="M132" s="158">
        <f t="shared" ref="M132:M140" si="6">G132*H132*I132</f>
        <v>11.873000000000001</v>
      </c>
      <c r="N132" s="156"/>
    </row>
    <row r="133" spans="2:14" x14ac:dyDescent="0.25">
      <c r="B133" s="155"/>
      <c r="C133" s="233" t="s">
        <v>536</v>
      </c>
      <c r="D133" s="233"/>
      <c r="E133" s="233"/>
      <c r="F133" s="233"/>
      <c r="G133" s="158">
        <v>2</v>
      </c>
      <c r="H133" s="158">
        <v>0.8</v>
      </c>
      <c r="I133" s="158">
        <v>3.1</v>
      </c>
      <c r="M133" s="158">
        <f t="shared" si="6"/>
        <v>4.9600000000000009</v>
      </c>
      <c r="N133" s="156"/>
    </row>
    <row r="134" spans="2:14" x14ac:dyDescent="0.25">
      <c r="B134" s="155"/>
      <c r="C134" s="233" t="s">
        <v>544</v>
      </c>
      <c r="D134" s="233"/>
      <c r="E134" s="233"/>
      <c r="F134" s="233"/>
      <c r="G134" s="158">
        <v>2</v>
      </c>
      <c r="H134" s="158">
        <v>4.1100000000000003</v>
      </c>
      <c r="I134" s="158">
        <v>2.9</v>
      </c>
      <c r="M134" s="158">
        <f t="shared" si="6"/>
        <v>23.838000000000001</v>
      </c>
      <c r="N134" s="156"/>
    </row>
    <row r="135" spans="2:14" x14ac:dyDescent="0.25">
      <c r="B135" s="155"/>
      <c r="C135" s="233" t="s">
        <v>545</v>
      </c>
      <c r="D135" s="233"/>
      <c r="E135" s="233"/>
      <c r="F135" s="233"/>
      <c r="G135" s="158">
        <v>3</v>
      </c>
      <c r="H135" s="158">
        <v>0.75</v>
      </c>
      <c r="I135" s="158">
        <v>3</v>
      </c>
      <c r="M135" s="158">
        <f t="shared" si="6"/>
        <v>6.75</v>
      </c>
      <c r="N135" s="156"/>
    </row>
    <row r="136" spans="2:14" x14ac:dyDescent="0.25">
      <c r="B136" s="155"/>
      <c r="C136" s="233"/>
      <c r="D136" s="233"/>
      <c r="E136" s="233"/>
      <c r="F136" s="233"/>
      <c r="G136" s="158">
        <v>1</v>
      </c>
      <c r="H136" s="158">
        <v>0.75</v>
      </c>
      <c r="I136" s="158">
        <v>5.2</v>
      </c>
      <c r="M136" s="158">
        <f t="shared" si="6"/>
        <v>3.9000000000000004</v>
      </c>
      <c r="N136" s="156"/>
    </row>
    <row r="137" spans="2:14" x14ac:dyDescent="0.25">
      <c r="B137" s="155"/>
      <c r="C137" s="143" t="s">
        <v>548</v>
      </c>
      <c r="D137" s="143"/>
      <c r="E137" s="143"/>
      <c r="F137" s="143"/>
      <c r="G137" s="158">
        <v>3</v>
      </c>
      <c r="H137" s="158">
        <v>0.55000000000000004</v>
      </c>
      <c r="I137" s="158">
        <v>3</v>
      </c>
      <c r="M137" s="158">
        <f t="shared" si="6"/>
        <v>4.95</v>
      </c>
      <c r="N137" s="156"/>
    </row>
    <row r="138" spans="2:14" x14ac:dyDescent="0.25">
      <c r="B138" s="155"/>
      <c r="C138" s="143"/>
      <c r="D138" s="143"/>
      <c r="E138" s="143"/>
      <c r="F138" s="143"/>
      <c r="G138" s="158">
        <v>1</v>
      </c>
      <c r="H138" s="158">
        <v>0.55000000000000004</v>
      </c>
      <c r="I138" s="158">
        <v>5.24</v>
      </c>
      <c r="M138" s="158">
        <f t="shared" si="6"/>
        <v>2.8820000000000006</v>
      </c>
      <c r="N138" s="156"/>
    </row>
    <row r="139" spans="2:14" x14ac:dyDescent="0.25">
      <c r="B139" s="155"/>
      <c r="C139" s="233" t="s">
        <v>546</v>
      </c>
      <c r="D139" s="233"/>
      <c r="E139" s="233"/>
      <c r="F139" s="233"/>
      <c r="G139" s="158">
        <v>2</v>
      </c>
      <c r="H139" s="158">
        <v>2</v>
      </c>
      <c r="I139" s="158">
        <v>2.9</v>
      </c>
      <c r="M139" s="158">
        <f t="shared" si="6"/>
        <v>11.6</v>
      </c>
      <c r="N139" s="156"/>
    </row>
    <row r="140" spans="2:14" x14ac:dyDescent="0.25">
      <c r="B140" s="155"/>
      <c r="C140" s="143" t="s">
        <v>547</v>
      </c>
      <c r="D140" s="143"/>
      <c r="E140" s="143"/>
      <c r="F140" s="143"/>
      <c r="G140" s="158">
        <v>1</v>
      </c>
      <c r="H140" s="158">
        <v>2</v>
      </c>
      <c r="I140" s="158">
        <v>1.3</v>
      </c>
      <c r="M140" s="158">
        <f t="shared" si="6"/>
        <v>2.6</v>
      </c>
      <c r="N140" s="156"/>
    </row>
    <row r="141" spans="2:14" x14ac:dyDescent="0.25">
      <c r="B141" s="155"/>
      <c r="C141" s="233"/>
      <c r="D141" s="233"/>
      <c r="E141" s="233"/>
      <c r="F141" s="233"/>
      <c r="L141" s="152" t="s">
        <v>79</v>
      </c>
      <c r="M141" s="160">
        <f>SUM(M132:M140)</f>
        <v>73.352999999999994</v>
      </c>
      <c r="N141" s="156"/>
    </row>
    <row r="142" spans="2:14" x14ac:dyDescent="0.25">
      <c r="B142" s="155"/>
      <c r="N142" s="156"/>
    </row>
    <row r="143" spans="2:14" x14ac:dyDescent="0.25">
      <c r="B143" s="155"/>
      <c r="N143" s="156"/>
    </row>
    <row r="144" spans="2:14" x14ac:dyDescent="0.25">
      <c r="B144" s="122">
        <v>1202</v>
      </c>
      <c r="C144" s="136" t="s">
        <v>227</v>
      </c>
      <c r="D144" s="136"/>
      <c r="E144" s="136"/>
      <c r="F144" s="136"/>
      <c r="G144" s="137"/>
      <c r="H144" s="138"/>
      <c r="I144" s="138"/>
      <c r="J144" s="138"/>
      <c r="K144" s="138"/>
      <c r="L144" s="138"/>
      <c r="M144" s="135" t="e">
        <f>M145+M152+#REF!+M159</f>
        <v>#REF!</v>
      </c>
      <c r="N144" s="123"/>
    </row>
    <row r="145" spans="2:14" ht="36" customHeight="1" x14ac:dyDescent="0.25">
      <c r="B145" s="129">
        <f>'4º MEDIÇÃO'!C153</f>
        <v>120202</v>
      </c>
      <c r="C145" s="232" t="str">
        <f>'4º MEDIÇÃO'!D153</f>
        <v>Pastilha cerâmica branca 5 x 5 cm, assentada com argamassa de cimento colante e rejunte pré-fabricado, marcas de referência Atlas, Jatobá, NGK ou equivalentwe</v>
      </c>
      <c r="D145" s="232"/>
      <c r="E145" s="232"/>
      <c r="F145" s="232"/>
      <c r="G145" s="139" t="s">
        <v>490</v>
      </c>
      <c r="H145" s="140">
        <v>85.7</v>
      </c>
      <c r="I145" s="140">
        <f>H145-J145</f>
        <v>85.7</v>
      </c>
      <c r="J145" s="140">
        <v>0</v>
      </c>
      <c r="K145" s="140">
        <f>M149</f>
        <v>20.61</v>
      </c>
      <c r="L145" s="141">
        <v>230</v>
      </c>
      <c r="M145" s="142">
        <f>K145*L145</f>
        <v>4740.3</v>
      </c>
      <c r="N145" s="125"/>
    </row>
    <row r="146" spans="2:14" x14ac:dyDescent="0.25">
      <c r="B146" s="126"/>
      <c r="C146" s="233" t="s">
        <v>491</v>
      </c>
      <c r="D146" s="233"/>
      <c r="E146" s="233"/>
      <c r="F146" s="233"/>
      <c r="G146" s="66" t="s">
        <v>492</v>
      </c>
      <c r="H146" s="66" t="s">
        <v>493</v>
      </c>
      <c r="I146" s="66" t="s">
        <v>494</v>
      </c>
      <c r="J146" s="66" t="s">
        <v>495</v>
      </c>
      <c r="K146" s="66"/>
      <c r="L146" s="66" t="s">
        <v>496</v>
      </c>
      <c r="M146" s="66" t="s">
        <v>497</v>
      </c>
      <c r="N146" s="127"/>
    </row>
    <row r="147" spans="2:14" x14ac:dyDescent="0.25">
      <c r="B147" s="126"/>
      <c r="C147" s="144" t="s">
        <v>588</v>
      </c>
      <c r="D147" s="149"/>
      <c r="E147" s="149"/>
      <c r="F147" s="149"/>
      <c r="G147" s="145">
        <v>1</v>
      </c>
      <c r="H147" s="146">
        <v>5.14</v>
      </c>
      <c r="I147" s="146">
        <v>1.6</v>
      </c>
      <c r="J147" s="151"/>
      <c r="K147" s="151"/>
      <c r="L147" s="151"/>
      <c r="M147" s="148">
        <f>G147*H147*I147</f>
        <v>8.2240000000000002</v>
      </c>
      <c r="N147" s="127"/>
    </row>
    <row r="148" spans="2:14" x14ac:dyDescent="0.25">
      <c r="B148" s="126"/>
      <c r="C148" s="144" t="s">
        <v>537</v>
      </c>
      <c r="D148" s="149"/>
      <c r="E148" s="149"/>
      <c r="F148" s="149"/>
      <c r="G148" s="145">
        <v>1</v>
      </c>
      <c r="H148" s="146">
        <v>11.26</v>
      </c>
      <c r="I148" s="146">
        <v>1.1000000000000001</v>
      </c>
      <c r="J148" s="151"/>
      <c r="K148" s="151"/>
      <c r="L148" s="151"/>
      <c r="M148" s="148">
        <f>G148*H148*I148</f>
        <v>12.386000000000001</v>
      </c>
      <c r="N148" s="127"/>
    </row>
    <row r="149" spans="2:14" x14ac:dyDescent="0.25">
      <c r="B149" s="126"/>
      <c r="C149" s="149"/>
      <c r="D149" s="149"/>
      <c r="E149" s="149"/>
      <c r="F149" s="149"/>
      <c r="G149" s="150"/>
      <c r="H149" s="151"/>
      <c r="I149" s="151"/>
      <c r="J149" s="151"/>
      <c r="K149" s="151"/>
      <c r="L149" s="164" t="s">
        <v>79</v>
      </c>
      <c r="M149" s="160">
        <f>SUM(M147:M148)</f>
        <v>20.61</v>
      </c>
      <c r="N149" s="127"/>
    </row>
    <row r="150" spans="2:14" x14ac:dyDescent="0.25">
      <c r="B150" s="126"/>
      <c r="C150" s="149"/>
      <c r="D150" s="149"/>
      <c r="E150" s="149"/>
      <c r="F150" s="149"/>
      <c r="G150" s="150"/>
      <c r="H150" s="151"/>
      <c r="I150" s="151"/>
      <c r="J150" s="151"/>
      <c r="K150" s="151"/>
      <c r="L150" s="151"/>
      <c r="M150" s="154"/>
      <c r="N150" s="127"/>
    </row>
    <row r="151" spans="2:14" x14ac:dyDescent="0.25">
      <c r="B151" s="126"/>
      <c r="C151" s="149"/>
      <c r="D151" s="149"/>
      <c r="E151" s="149"/>
      <c r="F151" s="149"/>
      <c r="G151" s="150"/>
      <c r="H151" s="151"/>
      <c r="I151" s="151"/>
      <c r="J151" s="151"/>
      <c r="K151" s="151"/>
      <c r="L151" s="151"/>
      <c r="M151" s="154"/>
      <c r="N151" s="127"/>
    </row>
    <row r="152" spans="2:14" ht="43.9" customHeight="1" x14ac:dyDescent="0.25">
      <c r="B152" s="129">
        <f>'4º MEDIÇÃO'!C155</f>
        <v>120204</v>
      </c>
      <c r="C152" s="232" t="str">
        <f>'4º MEDIÇÃO'!D155</f>
        <v>Porcelanato polido, acabamento acetinado, dim. 60x60cm, ref. de cor CIMENTO CINZA BOLD Potobello/equiv, utilizando dupla colagem de argamassa colante para porcelanato tipo AClll e rejunte 1mm para porcelanato</v>
      </c>
      <c r="D152" s="232"/>
      <c r="E152" s="232"/>
      <c r="F152" s="232"/>
      <c r="G152" s="139" t="s">
        <v>490</v>
      </c>
      <c r="H152" s="140">
        <v>135.30000000000001</v>
      </c>
      <c r="I152" s="140">
        <f>H152-J152</f>
        <v>135.30000000000001</v>
      </c>
      <c r="J152" s="140">
        <v>0</v>
      </c>
      <c r="K152" s="140">
        <f>M156</f>
        <v>36.83</v>
      </c>
      <c r="L152" s="141">
        <v>140</v>
      </c>
      <c r="M152" s="142">
        <f>K152*L152</f>
        <v>5156.2</v>
      </c>
      <c r="N152" s="125"/>
    </row>
    <row r="153" spans="2:14" x14ac:dyDescent="0.25">
      <c r="B153" s="155"/>
      <c r="C153" s="233" t="s">
        <v>491</v>
      </c>
      <c r="D153" s="233"/>
      <c r="E153" s="233"/>
      <c r="F153" s="233"/>
      <c r="G153" s="66" t="s">
        <v>492</v>
      </c>
      <c r="H153" s="66" t="s">
        <v>493</v>
      </c>
      <c r="I153" s="66" t="s">
        <v>494</v>
      </c>
      <c r="J153" s="66" t="s">
        <v>495</v>
      </c>
      <c r="K153" s="66"/>
      <c r="L153" s="66" t="s">
        <v>496</v>
      </c>
      <c r="M153" s="66" t="s">
        <v>497</v>
      </c>
      <c r="N153" s="156"/>
    </row>
    <row r="154" spans="2:14" x14ac:dyDescent="0.25">
      <c r="B154" s="155"/>
      <c r="C154" s="233" t="s">
        <v>550</v>
      </c>
      <c r="D154" s="233"/>
      <c r="E154" s="233"/>
      <c r="F154" s="233"/>
      <c r="G154" s="158">
        <v>1</v>
      </c>
      <c r="H154" s="158">
        <v>7.96</v>
      </c>
      <c r="I154" s="158">
        <v>2.9</v>
      </c>
      <c r="J154" s="159"/>
      <c r="K154" s="159"/>
      <c r="L154" s="159"/>
      <c r="M154" s="158"/>
      <c r="N154" s="156"/>
    </row>
    <row r="155" spans="2:14" x14ac:dyDescent="0.25">
      <c r="B155" s="155"/>
      <c r="C155" s="233" t="s">
        <v>549</v>
      </c>
      <c r="D155" s="233"/>
      <c r="E155" s="233"/>
      <c r="F155" s="233"/>
      <c r="G155" s="158">
        <v>1</v>
      </c>
      <c r="H155" s="158">
        <v>7.96</v>
      </c>
      <c r="I155" s="158">
        <v>2.2999999999999998</v>
      </c>
      <c r="J155" s="159"/>
      <c r="K155" s="159"/>
      <c r="L155" s="159"/>
      <c r="M155" s="158"/>
      <c r="N155" s="156"/>
    </row>
    <row r="156" spans="2:14" x14ac:dyDescent="0.25">
      <c r="B156" s="155"/>
      <c r="G156" s="159"/>
      <c r="H156" s="159"/>
      <c r="I156" s="159"/>
      <c r="J156" s="159"/>
      <c r="K156" s="159"/>
      <c r="L156" s="164" t="s">
        <v>79</v>
      </c>
      <c r="M156" s="160">
        <v>36.83</v>
      </c>
      <c r="N156" s="156"/>
    </row>
    <row r="157" spans="2:14" x14ac:dyDescent="0.25">
      <c r="B157" s="155"/>
      <c r="G157" s="159"/>
      <c r="H157" s="159"/>
      <c r="I157" s="159"/>
      <c r="J157" s="159"/>
      <c r="K157" s="159"/>
      <c r="L157" s="164"/>
      <c r="M157" s="160"/>
      <c r="N157" s="156"/>
    </row>
    <row r="158" spans="2:14" x14ac:dyDescent="0.25">
      <c r="B158" s="155"/>
      <c r="G158" s="159"/>
      <c r="H158" s="159"/>
      <c r="I158" s="159"/>
      <c r="J158" s="159"/>
      <c r="K158" s="159"/>
      <c r="L158" s="164"/>
      <c r="M158" s="160"/>
      <c r="N158" s="156"/>
    </row>
    <row r="159" spans="2:14" ht="34.9" customHeight="1" x14ac:dyDescent="0.25">
      <c r="B159" s="129">
        <f>'4º MEDIÇÃO'!C156</f>
        <v>120205</v>
      </c>
      <c r="C159" s="232" t="str">
        <f>'4º MEDIÇÃO'!D156</f>
        <v>Pastilha cerâmica azu l 5 x 5 cm, assentada com argamassa de cimento colante e rejunte pré-fabricado, marcas de referência Atlas, Jatobá, NGK ou equivalentwe</v>
      </c>
      <c r="D159" s="232"/>
      <c r="E159" s="232"/>
      <c r="F159" s="232"/>
      <c r="G159" s="139" t="s">
        <v>490</v>
      </c>
      <c r="H159" s="140">
        <v>154.37</v>
      </c>
      <c r="I159" s="140">
        <f>H159-J159</f>
        <v>154.37</v>
      </c>
      <c r="J159" s="140">
        <v>0</v>
      </c>
      <c r="K159" s="140">
        <f>M163</f>
        <v>15.52</v>
      </c>
      <c r="L159" s="141">
        <v>220</v>
      </c>
      <c r="M159" s="142">
        <f>K159*L159</f>
        <v>3414.4</v>
      </c>
      <c r="N159" s="125"/>
    </row>
    <row r="160" spans="2:14" x14ac:dyDescent="0.25">
      <c r="B160" s="126"/>
      <c r="C160" s="233" t="s">
        <v>491</v>
      </c>
      <c r="D160" s="233"/>
      <c r="E160" s="233"/>
      <c r="F160" s="233"/>
      <c r="G160" s="66" t="s">
        <v>492</v>
      </c>
      <c r="H160" s="66" t="s">
        <v>493</v>
      </c>
      <c r="I160" s="66" t="s">
        <v>494</v>
      </c>
      <c r="J160" s="66" t="s">
        <v>495</v>
      </c>
      <c r="K160" s="66"/>
      <c r="L160" s="66" t="s">
        <v>496</v>
      </c>
      <c r="M160" s="66" t="s">
        <v>497</v>
      </c>
      <c r="N160" s="127"/>
    </row>
    <row r="161" spans="2:14" x14ac:dyDescent="0.25">
      <c r="B161" s="126"/>
      <c r="C161" s="144" t="s">
        <v>588</v>
      </c>
      <c r="D161" s="149"/>
      <c r="E161" s="149"/>
      <c r="F161" s="149"/>
      <c r="G161" s="145">
        <v>1</v>
      </c>
      <c r="H161" s="146">
        <v>4.22</v>
      </c>
      <c r="I161" s="146">
        <v>1.6</v>
      </c>
      <c r="J161" s="151"/>
      <c r="K161" s="151"/>
      <c r="L161" s="151"/>
      <c r="M161" s="148">
        <f>G161*H161*I161</f>
        <v>6.7519999999999998</v>
      </c>
      <c r="N161" s="127"/>
    </row>
    <row r="162" spans="2:14" x14ac:dyDescent="0.25">
      <c r="B162" s="155"/>
      <c r="G162" s="145">
        <v>1</v>
      </c>
      <c r="H162" s="146">
        <v>5.48</v>
      </c>
      <c r="I162" s="146">
        <v>1.6</v>
      </c>
      <c r="J162" s="151"/>
      <c r="K162" s="151"/>
      <c r="L162" s="151"/>
      <c r="M162" s="148">
        <f>G162*H162*I162</f>
        <v>8.7680000000000007</v>
      </c>
      <c r="N162" s="156"/>
    </row>
    <row r="163" spans="2:14" x14ac:dyDescent="0.25">
      <c r="B163" s="155"/>
      <c r="G163" s="150"/>
      <c r="H163" s="151"/>
      <c r="I163" s="151"/>
      <c r="J163" s="151"/>
      <c r="K163" s="151"/>
      <c r="L163" s="164" t="s">
        <v>79</v>
      </c>
      <c r="M163" s="160">
        <f>SUM(M161:M162)</f>
        <v>15.52</v>
      </c>
      <c r="N163" s="156"/>
    </row>
    <row r="164" spans="2:14" x14ac:dyDescent="0.25">
      <c r="B164" s="155"/>
      <c r="N164" s="156"/>
    </row>
    <row r="165" spans="2:14" x14ac:dyDescent="0.25">
      <c r="B165" s="122">
        <v>1203</v>
      </c>
      <c r="C165" s="136" t="s">
        <v>233</v>
      </c>
      <c r="D165" s="136"/>
      <c r="E165" s="136"/>
      <c r="F165" s="136"/>
      <c r="G165" s="137"/>
      <c r="H165" s="138"/>
      <c r="I165" s="138"/>
      <c r="J165" s="138"/>
      <c r="K165" s="138"/>
      <c r="L165" s="138"/>
      <c r="M165" s="135" t="e">
        <f>#REF!+M167</f>
        <v>#REF!</v>
      </c>
      <c r="N165" s="123"/>
    </row>
    <row r="166" spans="2:14" x14ac:dyDescent="0.25">
      <c r="B166" s="155"/>
      <c r="N166" s="156"/>
    </row>
    <row r="167" spans="2:14" ht="34.15" customHeight="1" x14ac:dyDescent="0.25">
      <c r="B167" s="129">
        <f>'4º MEDIÇÃO'!C159</f>
        <v>120302</v>
      </c>
      <c r="C167" s="232" t="str">
        <f>'4º MEDIÇÃO'!D159</f>
        <v>Reboco tipo paulista de argamassa de cimento, cal hidratada CH1 e areia média ou grossa lavada no traço 1:0.5:6, espessura 25 mm</v>
      </c>
      <c r="D167" s="232"/>
      <c r="E167" s="232"/>
      <c r="F167" s="232"/>
      <c r="G167" s="139" t="s">
        <v>490</v>
      </c>
      <c r="H167" s="140">
        <v>597.63</v>
      </c>
      <c r="I167" s="140">
        <f>H167-J167</f>
        <v>231.13</v>
      </c>
      <c r="J167" s="140">
        <v>366.5</v>
      </c>
      <c r="K167" s="140">
        <f>M172</f>
        <v>81.932999999999993</v>
      </c>
      <c r="L167" s="141">
        <v>58</v>
      </c>
      <c r="M167" s="142">
        <f>K167*L167</f>
        <v>4752.1139999999996</v>
      </c>
      <c r="N167" s="125"/>
    </row>
    <row r="168" spans="2:14" x14ac:dyDescent="0.25">
      <c r="B168" s="155"/>
      <c r="C168" s="233" t="s">
        <v>491</v>
      </c>
      <c r="D168" s="233"/>
      <c r="E168" s="233"/>
      <c r="F168" s="233"/>
      <c r="G168" s="66" t="s">
        <v>492</v>
      </c>
      <c r="H168" s="66" t="s">
        <v>493</v>
      </c>
      <c r="I168" s="66" t="s">
        <v>494</v>
      </c>
      <c r="J168" s="66" t="s">
        <v>495</v>
      </c>
      <c r="K168" s="66"/>
      <c r="L168" s="66" t="s">
        <v>496</v>
      </c>
      <c r="M168" s="66" t="s">
        <v>497</v>
      </c>
      <c r="N168" s="156"/>
    </row>
    <row r="169" spans="2:14" x14ac:dyDescent="0.25">
      <c r="B169" s="155"/>
      <c r="C169" s="233" t="s">
        <v>551</v>
      </c>
      <c r="D169" s="233"/>
      <c r="E169" s="233"/>
      <c r="F169" s="233"/>
      <c r="G169" s="158">
        <v>1</v>
      </c>
      <c r="H169" s="158">
        <v>21.7</v>
      </c>
      <c r="I169" s="158">
        <v>3</v>
      </c>
      <c r="M169" s="66">
        <f t="shared" ref="M169:M171" si="7">G169*H169*I169</f>
        <v>65.099999999999994</v>
      </c>
      <c r="N169" s="156"/>
    </row>
    <row r="170" spans="2:14" x14ac:dyDescent="0.25">
      <c r="B170" s="155"/>
      <c r="C170" s="233" t="s">
        <v>552</v>
      </c>
      <c r="D170" s="233"/>
      <c r="E170" s="233"/>
      <c r="F170" s="233"/>
      <c r="G170" s="158">
        <v>1</v>
      </c>
      <c r="H170" s="158">
        <v>3.83</v>
      </c>
      <c r="I170" s="158">
        <v>3.1</v>
      </c>
      <c r="M170" s="158">
        <f t="shared" si="7"/>
        <v>11.873000000000001</v>
      </c>
      <c r="N170" s="156"/>
    </row>
    <row r="171" spans="2:14" x14ac:dyDescent="0.25">
      <c r="B171" s="155"/>
      <c r="C171" s="233" t="s">
        <v>536</v>
      </c>
      <c r="D171" s="233"/>
      <c r="E171" s="233"/>
      <c r="F171" s="233"/>
      <c r="G171" s="158">
        <v>2</v>
      </c>
      <c r="H171" s="158">
        <v>0.8</v>
      </c>
      <c r="I171" s="158">
        <v>3.1</v>
      </c>
      <c r="M171" s="158">
        <f t="shared" si="7"/>
        <v>4.9600000000000009</v>
      </c>
      <c r="N171" s="156"/>
    </row>
    <row r="172" spans="2:14" x14ac:dyDescent="0.25">
      <c r="B172" s="155"/>
      <c r="L172" s="164" t="s">
        <v>79</v>
      </c>
      <c r="M172" s="160">
        <f>SUM(M169:M171)</f>
        <v>81.932999999999993</v>
      </c>
      <c r="N172" s="156"/>
    </row>
    <row r="173" spans="2:14" x14ac:dyDescent="0.25">
      <c r="B173" s="155"/>
      <c r="N173" s="156"/>
    </row>
    <row r="174" spans="2:14" x14ac:dyDescent="0.25">
      <c r="B174" s="120">
        <v>13</v>
      </c>
      <c r="C174" s="163" t="s">
        <v>235</v>
      </c>
      <c r="D174" s="163"/>
      <c r="E174" s="136"/>
      <c r="F174" s="136"/>
      <c r="G174" s="137"/>
      <c r="H174" s="138"/>
      <c r="I174" s="138"/>
      <c r="J174" s="138"/>
      <c r="K174" s="138"/>
      <c r="L174" s="138"/>
      <c r="M174" s="135">
        <f>M175+M194+M208</f>
        <v>16514.712790000001</v>
      </c>
      <c r="N174" s="123"/>
    </row>
    <row r="175" spans="2:14" x14ac:dyDescent="0.25">
      <c r="B175" s="122">
        <v>1301</v>
      </c>
      <c r="C175" s="136" t="s">
        <v>236</v>
      </c>
      <c r="D175" s="136"/>
      <c r="E175" s="136"/>
      <c r="F175" s="136"/>
      <c r="G175" s="137"/>
      <c r="H175" s="138"/>
      <c r="I175" s="138"/>
      <c r="J175" s="138"/>
      <c r="K175" s="138"/>
      <c r="L175" s="138"/>
      <c r="M175" s="135">
        <f>M176+M186</f>
        <v>2422.1407900000004</v>
      </c>
      <c r="N175" s="123"/>
    </row>
    <row r="176" spans="2:14" ht="31.9" customHeight="1" x14ac:dyDescent="0.25">
      <c r="B176" s="129">
        <f>'4º MEDIÇÃO'!C162</f>
        <v>130101</v>
      </c>
      <c r="C176" s="232" t="str">
        <f>'4º MEDIÇÃO'!D162</f>
        <v>Regularização de base p/ revestimento cerâmico, com argamassa de cimento e areia no traço 1:5, espessura 3cm</v>
      </c>
      <c r="D176" s="232"/>
      <c r="E176" s="232"/>
      <c r="F176" s="232"/>
      <c r="G176" s="139" t="s">
        <v>490</v>
      </c>
      <c r="H176" s="140">
        <v>170.14</v>
      </c>
      <c r="I176" s="140">
        <f>H176-J176</f>
        <v>170.14</v>
      </c>
      <c r="J176" s="140">
        <v>0</v>
      </c>
      <c r="K176" s="140">
        <f>M184</f>
        <v>38.849000000000004</v>
      </c>
      <c r="L176" s="141">
        <v>27.71</v>
      </c>
      <c r="M176" s="142">
        <f>K176*L176</f>
        <v>1076.5057900000002</v>
      </c>
      <c r="N176" s="125"/>
    </row>
    <row r="177" spans="2:14" ht="14.25" customHeight="1" x14ac:dyDescent="0.25">
      <c r="B177" s="155"/>
      <c r="C177" s="233" t="s">
        <v>491</v>
      </c>
      <c r="D177" s="233"/>
      <c r="E177" s="233"/>
      <c r="F177" s="233"/>
      <c r="G177" s="66" t="s">
        <v>492</v>
      </c>
      <c r="H177" s="66" t="s">
        <v>493</v>
      </c>
      <c r="I177" s="66" t="s">
        <v>494</v>
      </c>
      <c r="J177" s="66" t="s">
        <v>495</v>
      </c>
      <c r="K177" s="66"/>
      <c r="L177" s="66" t="s">
        <v>496</v>
      </c>
      <c r="M177" s="66" t="s">
        <v>497</v>
      </c>
      <c r="N177" s="156"/>
    </row>
    <row r="178" spans="2:14" x14ac:dyDescent="0.25">
      <c r="B178" s="155"/>
      <c r="C178" s="233" t="s">
        <v>550</v>
      </c>
      <c r="D178" s="233"/>
      <c r="E178" s="233"/>
      <c r="F178" s="233"/>
      <c r="G178" s="158">
        <v>1</v>
      </c>
      <c r="H178" s="158">
        <v>2.1</v>
      </c>
      <c r="I178" s="158">
        <v>1.92</v>
      </c>
      <c r="J178" s="158"/>
      <c r="K178" s="158"/>
      <c r="L178" s="158"/>
      <c r="M178" s="158">
        <f>G178*H178*I178</f>
        <v>4.032</v>
      </c>
      <c r="N178" s="156"/>
    </row>
    <row r="179" spans="2:14" x14ac:dyDescent="0.25">
      <c r="B179" s="155"/>
      <c r="C179" s="143" t="s">
        <v>549</v>
      </c>
      <c r="D179" s="143"/>
      <c r="E179" s="143"/>
      <c r="F179" s="143"/>
      <c r="G179" s="158">
        <v>1</v>
      </c>
      <c r="H179" s="158">
        <v>2.1</v>
      </c>
      <c r="I179" s="158">
        <v>1.92</v>
      </c>
      <c r="J179" s="158"/>
      <c r="K179" s="158"/>
      <c r="L179" s="158"/>
      <c r="M179" s="158">
        <f>G179*H179*I179</f>
        <v>4.032</v>
      </c>
      <c r="N179" s="156"/>
    </row>
    <row r="180" spans="2:14" x14ac:dyDescent="0.25">
      <c r="B180" s="155"/>
      <c r="C180" s="143" t="s">
        <v>537</v>
      </c>
      <c r="D180" s="143"/>
      <c r="E180" s="143"/>
      <c r="F180" s="143"/>
      <c r="G180" s="158">
        <v>1</v>
      </c>
      <c r="H180" s="158">
        <v>1.93</v>
      </c>
      <c r="I180" s="158">
        <v>4.1100000000000003</v>
      </c>
      <c r="J180" s="158"/>
      <c r="K180" s="158"/>
      <c r="L180" s="158"/>
      <c r="M180" s="158">
        <f t="shared" ref="M180:M183" si="8">G180*H180*I180</f>
        <v>7.9323000000000006</v>
      </c>
      <c r="N180" s="156"/>
    </row>
    <row r="181" spans="2:14" x14ac:dyDescent="0.25">
      <c r="B181" s="155"/>
      <c r="C181" s="143"/>
      <c r="D181" s="143"/>
      <c r="E181" s="143"/>
      <c r="F181" s="143"/>
      <c r="G181" s="158">
        <v>1</v>
      </c>
      <c r="H181" s="158">
        <v>4.13</v>
      </c>
      <c r="I181" s="158">
        <v>2.2799999999999998</v>
      </c>
      <c r="J181" s="158"/>
      <c r="K181" s="158"/>
      <c r="L181" s="158"/>
      <c r="M181" s="158">
        <f t="shared" si="8"/>
        <v>9.4163999999999994</v>
      </c>
      <c r="N181" s="156"/>
    </row>
    <row r="182" spans="2:14" x14ac:dyDescent="0.25">
      <c r="B182" s="155"/>
      <c r="C182" s="143"/>
      <c r="D182" s="143"/>
      <c r="E182" s="143"/>
      <c r="F182" s="143"/>
      <c r="G182" s="158">
        <v>1</v>
      </c>
      <c r="H182" s="158">
        <v>1.1299999999999999</v>
      </c>
      <c r="I182" s="158">
        <v>2.71</v>
      </c>
      <c r="J182" s="158"/>
      <c r="K182" s="158"/>
      <c r="L182" s="158"/>
      <c r="M182" s="158">
        <f t="shared" si="8"/>
        <v>3.0622999999999996</v>
      </c>
      <c r="N182" s="156"/>
    </row>
    <row r="183" spans="2:14" x14ac:dyDescent="0.25">
      <c r="B183" s="155"/>
      <c r="C183" s="143"/>
      <c r="D183" s="143"/>
      <c r="E183" s="143"/>
      <c r="F183" s="143"/>
      <c r="G183" s="158">
        <v>1</v>
      </c>
      <c r="H183" s="158">
        <v>3.99</v>
      </c>
      <c r="I183" s="158">
        <v>2.6</v>
      </c>
      <c r="J183" s="158"/>
      <c r="K183" s="158"/>
      <c r="L183" s="158"/>
      <c r="M183" s="158">
        <f t="shared" si="8"/>
        <v>10.374000000000001</v>
      </c>
      <c r="N183" s="156"/>
    </row>
    <row r="184" spans="2:14" x14ac:dyDescent="0.25">
      <c r="B184" s="155"/>
      <c r="C184" s="233"/>
      <c r="D184" s="233"/>
      <c r="E184" s="233"/>
      <c r="F184" s="233"/>
      <c r="L184" s="164" t="s">
        <v>79</v>
      </c>
      <c r="M184" s="160">
        <f>SUM(M178:M183)</f>
        <v>38.849000000000004</v>
      </c>
      <c r="N184" s="156"/>
    </row>
    <row r="185" spans="2:14" x14ac:dyDescent="0.25">
      <c r="B185" s="155"/>
      <c r="N185" s="156"/>
    </row>
    <row r="186" spans="2:14" ht="29.45" customHeight="1" x14ac:dyDescent="0.25">
      <c r="B186" s="129">
        <f>'4º MEDIÇÃO'!C163</f>
        <v>130102</v>
      </c>
      <c r="C186" s="232" t="str">
        <f>'4º MEDIÇÃO'!D163</f>
        <v>Lastro regularizado e impermeabilizado de concreto não estrutural, espessura de 8 cm</v>
      </c>
      <c r="D186" s="232"/>
      <c r="E186" s="232"/>
      <c r="F186" s="232"/>
      <c r="G186" s="139" t="s">
        <v>490</v>
      </c>
      <c r="H186" s="140">
        <v>178.68</v>
      </c>
      <c r="I186" s="140">
        <f>H186-J186</f>
        <v>178.68</v>
      </c>
      <c r="J186" s="140">
        <v>0</v>
      </c>
      <c r="K186" s="140">
        <f>M192</f>
        <v>15.831000000000003</v>
      </c>
      <c r="L186" s="141">
        <v>85</v>
      </c>
      <c r="M186" s="142">
        <f>K186*L186</f>
        <v>1345.6350000000002</v>
      </c>
      <c r="N186" s="125"/>
    </row>
    <row r="187" spans="2:14" x14ac:dyDescent="0.25">
      <c r="B187" s="155"/>
      <c r="C187" s="233" t="s">
        <v>491</v>
      </c>
      <c r="D187" s="233"/>
      <c r="E187" s="233"/>
      <c r="F187" s="233"/>
      <c r="G187" s="66" t="s">
        <v>492</v>
      </c>
      <c r="H187" s="66" t="s">
        <v>493</v>
      </c>
      <c r="I187" s="66" t="s">
        <v>494</v>
      </c>
      <c r="J187" s="66" t="s">
        <v>495</v>
      </c>
      <c r="K187" s="66"/>
      <c r="L187" s="66" t="s">
        <v>496</v>
      </c>
      <c r="M187" s="66" t="s">
        <v>497</v>
      </c>
      <c r="N187" s="156"/>
    </row>
    <row r="188" spans="2:14" x14ac:dyDescent="0.25">
      <c r="B188" s="155"/>
      <c r="C188" s="233" t="s">
        <v>554</v>
      </c>
      <c r="D188" s="233"/>
      <c r="E188" s="233"/>
      <c r="F188" s="233"/>
      <c r="G188" s="158">
        <v>1</v>
      </c>
      <c r="H188" s="66">
        <v>2.93</v>
      </c>
      <c r="I188" s="66">
        <v>1.33</v>
      </c>
      <c r="J188" s="66"/>
      <c r="K188" s="66"/>
      <c r="L188" s="66"/>
      <c r="M188" s="158">
        <f>G188*H188*I188</f>
        <v>3.8969000000000005</v>
      </c>
      <c r="N188" s="156"/>
    </row>
    <row r="189" spans="2:14" x14ac:dyDescent="0.25">
      <c r="B189" s="155"/>
      <c r="C189" s="233" t="s">
        <v>555</v>
      </c>
      <c r="D189" s="233"/>
      <c r="E189" s="233"/>
      <c r="F189" s="233"/>
      <c r="G189" s="158">
        <v>1</v>
      </c>
      <c r="H189" s="158">
        <v>2.93</v>
      </c>
      <c r="I189" s="158">
        <v>1.37</v>
      </c>
      <c r="J189" s="158"/>
      <c r="K189" s="158"/>
      <c r="L189" s="158"/>
      <c r="M189" s="158">
        <f>G189*H189*I189</f>
        <v>4.0141000000000009</v>
      </c>
      <c r="N189" s="156"/>
    </row>
    <row r="190" spans="2:14" x14ac:dyDescent="0.25">
      <c r="B190" s="155"/>
      <c r="C190" s="233" t="s">
        <v>553</v>
      </c>
      <c r="D190" s="233"/>
      <c r="E190" s="233"/>
      <c r="F190" s="233"/>
      <c r="G190" s="158">
        <v>1</v>
      </c>
      <c r="H190" s="158">
        <v>1.98</v>
      </c>
      <c r="I190" s="158">
        <v>2</v>
      </c>
      <c r="J190" s="158"/>
      <c r="K190" s="158"/>
      <c r="L190" s="158"/>
      <c r="M190" s="158">
        <f>G190*H190*I190</f>
        <v>3.96</v>
      </c>
      <c r="N190" s="156"/>
    </row>
    <row r="191" spans="2:14" x14ac:dyDescent="0.25">
      <c r="B191" s="155"/>
      <c r="C191" s="233" t="s">
        <v>550</v>
      </c>
      <c r="D191" s="233"/>
      <c r="E191" s="233"/>
      <c r="F191" s="233"/>
      <c r="G191" s="158">
        <v>1</v>
      </c>
      <c r="H191" s="158">
        <v>1.98</v>
      </c>
      <c r="I191" s="158">
        <v>2</v>
      </c>
      <c r="J191" s="158"/>
      <c r="K191" s="158"/>
      <c r="L191" s="158"/>
      <c r="M191" s="158">
        <f>G191*H191*I191</f>
        <v>3.96</v>
      </c>
      <c r="N191" s="156"/>
    </row>
    <row r="192" spans="2:14" x14ac:dyDescent="0.25">
      <c r="B192" s="155"/>
      <c r="C192" s="233"/>
      <c r="D192" s="233"/>
      <c r="E192" s="233"/>
      <c r="F192" s="233"/>
      <c r="L192" s="164" t="s">
        <v>79</v>
      </c>
      <c r="M192" s="160">
        <f>SUM(M188:M191)</f>
        <v>15.831000000000003</v>
      </c>
      <c r="N192" s="156"/>
    </row>
    <row r="193" spans="2:14" x14ac:dyDescent="0.25">
      <c r="B193" s="155"/>
      <c r="N193" s="156"/>
    </row>
    <row r="194" spans="2:14" x14ac:dyDescent="0.25">
      <c r="B194" s="122">
        <v>1302</v>
      </c>
      <c r="C194" s="136" t="s">
        <v>227</v>
      </c>
      <c r="D194" s="136"/>
      <c r="E194" s="136"/>
      <c r="F194" s="136"/>
      <c r="G194" s="137"/>
      <c r="H194" s="138"/>
      <c r="I194" s="138"/>
      <c r="J194" s="138"/>
      <c r="K194" s="138"/>
      <c r="L194" s="138"/>
      <c r="M194" s="135">
        <f>M195</f>
        <v>8960</v>
      </c>
      <c r="N194" s="123"/>
    </row>
    <row r="195" spans="2:14" ht="46.9" customHeight="1" x14ac:dyDescent="0.25">
      <c r="B195" s="129">
        <f>'4º MEDIÇÃO'!C166</f>
        <v>130202</v>
      </c>
      <c r="C195" s="232" t="str">
        <f>'4º MEDIÇÃO'!D166</f>
        <v>Porcelanato polido, acabamento acetinado, dim. 60x60cm, ref. de cor CIMENTO CINZA BOLD Potobello/equiv, utilizando dupla colagem de argamassa colante para porcelanato tipo ACIII e rejunte 1mm para porcelanato</v>
      </c>
      <c r="D195" s="232"/>
      <c r="E195" s="232"/>
      <c r="F195" s="232"/>
      <c r="G195" s="139" t="s">
        <v>490</v>
      </c>
      <c r="H195" s="140">
        <v>170.14</v>
      </c>
      <c r="I195" s="140">
        <f>H195-J195</f>
        <v>170.14</v>
      </c>
      <c r="J195" s="140">
        <v>0</v>
      </c>
      <c r="K195" s="140">
        <f>M206</f>
        <v>64</v>
      </c>
      <c r="L195" s="141">
        <v>140</v>
      </c>
      <c r="M195" s="142">
        <f>K195*L195</f>
        <v>8960</v>
      </c>
      <c r="N195" s="125"/>
    </row>
    <row r="196" spans="2:14" x14ac:dyDescent="0.25">
      <c r="B196" s="155"/>
      <c r="C196" s="233" t="s">
        <v>491</v>
      </c>
      <c r="D196" s="233"/>
      <c r="E196" s="233"/>
      <c r="F196" s="233"/>
      <c r="G196" s="66" t="s">
        <v>492</v>
      </c>
      <c r="H196" s="66" t="s">
        <v>493</v>
      </c>
      <c r="I196" s="66" t="s">
        <v>494</v>
      </c>
      <c r="J196" s="66" t="s">
        <v>495</v>
      </c>
      <c r="K196" s="66"/>
      <c r="L196" s="66" t="s">
        <v>496</v>
      </c>
      <c r="M196" s="66" t="s">
        <v>497</v>
      </c>
      <c r="N196" s="156"/>
    </row>
    <row r="197" spans="2:14" x14ac:dyDescent="0.25">
      <c r="B197" s="155"/>
      <c r="C197" s="233" t="s">
        <v>550</v>
      </c>
      <c r="D197" s="233"/>
      <c r="E197" s="233"/>
      <c r="F197" s="233"/>
      <c r="G197" s="158">
        <v>1</v>
      </c>
      <c r="H197" s="158">
        <v>2.1</v>
      </c>
      <c r="I197" s="158">
        <v>1.92</v>
      </c>
      <c r="J197" s="158"/>
      <c r="K197" s="158"/>
      <c r="L197" s="158"/>
      <c r="M197" s="158">
        <f>G197*H197*I197</f>
        <v>4.032</v>
      </c>
      <c r="N197" s="156"/>
    </row>
    <row r="198" spans="2:14" x14ac:dyDescent="0.25">
      <c r="B198" s="155"/>
      <c r="C198" s="143" t="s">
        <v>537</v>
      </c>
      <c r="D198" s="143"/>
      <c r="E198" s="143"/>
      <c r="F198" s="143"/>
      <c r="G198" s="158">
        <v>1</v>
      </c>
      <c r="H198" s="158">
        <v>1.93</v>
      </c>
      <c r="I198" s="158">
        <v>4.1100000000000003</v>
      </c>
      <c r="J198" s="158"/>
      <c r="K198" s="158"/>
      <c r="L198" s="158"/>
      <c r="M198" s="158">
        <f t="shared" ref="M198:M205" si="9">G198*H198*I198</f>
        <v>7.9323000000000006</v>
      </c>
      <c r="N198" s="156"/>
    </row>
    <row r="199" spans="2:14" x14ac:dyDescent="0.25">
      <c r="B199" s="155"/>
      <c r="C199" s="143"/>
      <c r="D199" s="143"/>
      <c r="E199" s="143"/>
      <c r="F199" s="143"/>
      <c r="G199" s="158">
        <v>1</v>
      </c>
      <c r="H199" s="158">
        <v>4.13</v>
      </c>
      <c r="I199" s="158">
        <v>2.2799999999999998</v>
      </c>
      <c r="J199" s="158"/>
      <c r="K199" s="158"/>
      <c r="L199" s="158"/>
      <c r="M199" s="158">
        <f t="shared" si="9"/>
        <v>9.4163999999999994</v>
      </c>
      <c r="N199" s="156"/>
    </row>
    <row r="200" spans="2:14" x14ac:dyDescent="0.25">
      <c r="B200" s="155"/>
      <c r="C200" s="143"/>
      <c r="D200" s="143"/>
      <c r="E200" s="143"/>
      <c r="F200" s="143"/>
      <c r="G200" s="158">
        <v>1</v>
      </c>
      <c r="H200" s="158">
        <v>1.1299999999999999</v>
      </c>
      <c r="I200" s="158">
        <v>1.53</v>
      </c>
      <c r="J200" s="158"/>
      <c r="K200" s="158"/>
      <c r="L200" s="158"/>
      <c r="M200" s="158">
        <f t="shared" si="9"/>
        <v>1.7288999999999999</v>
      </c>
      <c r="N200" s="156"/>
    </row>
    <row r="201" spans="2:14" x14ac:dyDescent="0.25">
      <c r="B201" s="155"/>
      <c r="C201" s="233" t="s">
        <v>587</v>
      </c>
      <c r="D201" s="233"/>
      <c r="E201" s="233"/>
      <c r="F201" s="233"/>
      <c r="G201" s="158">
        <v>1</v>
      </c>
      <c r="H201" s="158">
        <v>3.02</v>
      </c>
      <c r="I201" s="158">
        <v>0.6</v>
      </c>
      <c r="J201" s="158"/>
      <c r="K201" s="158"/>
      <c r="L201" s="158"/>
      <c r="M201" s="158">
        <f t="shared" si="9"/>
        <v>1.8119999999999998</v>
      </c>
      <c r="N201" s="156"/>
    </row>
    <row r="202" spans="2:14" x14ac:dyDescent="0.25">
      <c r="B202" s="155"/>
      <c r="C202" s="233"/>
      <c r="D202" s="233"/>
      <c r="E202" s="233"/>
      <c r="F202" s="233"/>
      <c r="G202" s="158">
        <v>1</v>
      </c>
      <c r="H202" s="158">
        <v>7.73</v>
      </c>
      <c r="I202" s="158">
        <v>1</v>
      </c>
      <c r="J202" s="158"/>
      <c r="K202" s="158"/>
      <c r="L202" s="158"/>
      <c r="M202" s="158">
        <f t="shared" si="9"/>
        <v>7.73</v>
      </c>
      <c r="N202" s="156"/>
    </row>
    <row r="203" spans="2:14" x14ac:dyDescent="0.25">
      <c r="B203" s="155"/>
      <c r="C203" s="143" t="s">
        <v>563</v>
      </c>
      <c r="D203" s="143"/>
      <c r="E203" s="143"/>
      <c r="F203" s="143"/>
      <c r="G203" s="158">
        <v>1</v>
      </c>
      <c r="H203" s="158">
        <v>2.99</v>
      </c>
      <c r="I203" s="158">
        <v>4.05</v>
      </c>
      <c r="J203" s="158"/>
      <c r="K203" s="158"/>
      <c r="L203" s="158"/>
      <c r="M203" s="158">
        <f t="shared" si="9"/>
        <v>12.109500000000001</v>
      </c>
      <c r="N203" s="156"/>
    </row>
    <row r="204" spans="2:14" x14ac:dyDescent="0.25">
      <c r="B204" s="155"/>
      <c r="C204" s="233" t="s">
        <v>585</v>
      </c>
      <c r="D204" s="233"/>
      <c r="E204" s="233"/>
      <c r="F204" s="233"/>
      <c r="G204" s="158">
        <v>1</v>
      </c>
      <c r="H204" s="158">
        <v>3.06</v>
      </c>
      <c r="I204" s="158">
        <v>3.92</v>
      </c>
      <c r="J204" s="158"/>
      <c r="K204" s="158"/>
      <c r="L204" s="158"/>
      <c r="M204" s="158">
        <f t="shared" si="9"/>
        <v>11.995200000000001</v>
      </c>
      <c r="N204" s="156"/>
    </row>
    <row r="205" spans="2:14" x14ac:dyDescent="0.25">
      <c r="B205" s="155"/>
      <c r="C205" s="143" t="s">
        <v>586</v>
      </c>
      <c r="D205" s="143"/>
      <c r="E205" s="143"/>
      <c r="F205" s="143"/>
      <c r="G205" s="158">
        <v>1</v>
      </c>
      <c r="H205" s="158">
        <v>2.93</v>
      </c>
      <c r="I205" s="158">
        <v>4.05</v>
      </c>
      <c r="J205" s="158"/>
      <c r="K205" s="158"/>
      <c r="L205" s="158"/>
      <c r="M205" s="158">
        <f t="shared" si="9"/>
        <v>11.8665</v>
      </c>
      <c r="N205" s="156"/>
    </row>
    <row r="206" spans="2:14" x14ac:dyDescent="0.25">
      <c r="B206" s="155"/>
      <c r="C206" s="233"/>
      <c r="D206" s="233"/>
      <c r="E206" s="233"/>
      <c r="F206" s="233"/>
      <c r="L206" s="164" t="s">
        <v>79</v>
      </c>
      <c r="M206" s="160">
        <v>64</v>
      </c>
      <c r="N206" s="156"/>
    </row>
    <row r="207" spans="2:14" x14ac:dyDescent="0.25">
      <c r="B207" s="155"/>
      <c r="N207" s="156"/>
    </row>
    <row r="208" spans="2:14" x14ac:dyDescent="0.25">
      <c r="B208" s="122">
        <v>1303</v>
      </c>
      <c r="C208" s="136" t="s">
        <v>240</v>
      </c>
      <c r="D208" s="136"/>
      <c r="E208" s="136"/>
      <c r="F208" s="136"/>
      <c r="G208" s="137"/>
      <c r="H208" s="138"/>
      <c r="I208" s="138"/>
      <c r="J208" s="138"/>
      <c r="K208" s="138"/>
      <c r="L208" s="138"/>
      <c r="M208" s="135">
        <f>M209+M217+M227</f>
        <v>5132.572000000001</v>
      </c>
      <c r="N208" s="123"/>
    </row>
    <row r="209" spans="2:14" ht="45.6" customHeight="1" x14ac:dyDescent="0.25">
      <c r="B209" s="129">
        <f>'4º MEDIÇÃO'!C168</f>
        <v>130301</v>
      </c>
      <c r="C209" s="232" t="str">
        <f>'4º MEDIÇÃO'!D168</f>
        <v>Rodapé de granito branco com aresta boleada, assentado com argamassa de cimento, cal hidratada CH1 e areia no traço 1:0,5:8, incl. rejuntamento com cimento branco, dim. 7 x 2.0cm</v>
      </c>
      <c r="D209" s="232"/>
      <c r="E209" s="232"/>
      <c r="F209" s="232"/>
      <c r="G209" s="139" t="s">
        <v>18</v>
      </c>
      <c r="H209" s="140">
        <v>185</v>
      </c>
      <c r="I209" s="140">
        <f>H209-J209</f>
        <v>185</v>
      </c>
      <c r="J209" s="140">
        <v>0</v>
      </c>
      <c r="K209" s="140">
        <f>M215</f>
        <v>38.900000000000006</v>
      </c>
      <c r="L209" s="141">
        <v>77</v>
      </c>
      <c r="M209" s="142">
        <f>K209*L209</f>
        <v>2995.3000000000006</v>
      </c>
      <c r="N209" s="125"/>
    </row>
    <row r="210" spans="2:14" x14ac:dyDescent="0.25">
      <c r="B210" s="155"/>
      <c r="C210" s="233" t="s">
        <v>491</v>
      </c>
      <c r="D210" s="233"/>
      <c r="E210" s="233"/>
      <c r="F210" s="233"/>
      <c r="G210" s="66" t="s">
        <v>492</v>
      </c>
      <c r="H210" s="66" t="s">
        <v>493</v>
      </c>
      <c r="I210" s="66" t="s">
        <v>494</v>
      </c>
      <c r="J210" s="66" t="s">
        <v>495</v>
      </c>
      <c r="K210" s="66"/>
      <c r="L210" s="66" t="s">
        <v>496</v>
      </c>
      <c r="M210" s="66" t="s">
        <v>532</v>
      </c>
      <c r="N210" s="156"/>
    </row>
    <row r="211" spans="2:14" x14ac:dyDescent="0.25">
      <c r="B211" s="180"/>
      <c r="C211" s="144" t="s">
        <v>537</v>
      </c>
      <c r="D211" s="144"/>
      <c r="E211" s="144"/>
      <c r="F211" s="144"/>
      <c r="G211" s="145">
        <v>1</v>
      </c>
      <c r="H211" s="147">
        <v>9.4700000000000006</v>
      </c>
      <c r="I211" s="147"/>
      <c r="J211" s="147"/>
      <c r="K211" s="147"/>
      <c r="L211" s="147"/>
      <c r="M211" s="148">
        <f>G211*H211</f>
        <v>9.4700000000000006</v>
      </c>
      <c r="N211" s="174"/>
    </row>
    <row r="212" spans="2:14" x14ac:dyDescent="0.25">
      <c r="B212" s="180"/>
      <c r="C212" s="144" t="s">
        <v>587</v>
      </c>
      <c r="D212" s="144"/>
      <c r="E212" s="144"/>
      <c r="F212" s="144"/>
      <c r="G212" s="145">
        <v>1</v>
      </c>
      <c r="H212" s="147">
        <v>3.11</v>
      </c>
      <c r="I212" s="147"/>
      <c r="J212" s="147"/>
      <c r="K212" s="147"/>
      <c r="L212" s="147"/>
      <c r="M212" s="148">
        <f t="shared" ref="M212:M214" si="10">G212*H212</f>
        <v>3.11</v>
      </c>
      <c r="N212" s="174"/>
    </row>
    <row r="213" spans="2:14" x14ac:dyDescent="0.25">
      <c r="B213" s="180"/>
      <c r="C213" s="144" t="s">
        <v>585</v>
      </c>
      <c r="D213" s="144"/>
      <c r="E213" s="144"/>
      <c r="F213" s="144"/>
      <c r="G213" s="145">
        <v>1</v>
      </c>
      <c r="H213" s="147">
        <v>13.16</v>
      </c>
      <c r="I213" s="147"/>
      <c r="J213" s="147"/>
      <c r="K213" s="147"/>
      <c r="L213" s="147"/>
      <c r="M213" s="148">
        <f t="shared" si="10"/>
        <v>13.16</v>
      </c>
      <c r="N213" s="174"/>
    </row>
    <row r="214" spans="2:14" x14ac:dyDescent="0.25">
      <c r="B214" s="180"/>
      <c r="C214" s="144" t="s">
        <v>586</v>
      </c>
      <c r="D214" s="144"/>
      <c r="E214" s="144"/>
      <c r="F214" s="144"/>
      <c r="G214" s="145">
        <v>1</v>
      </c>
      <c r="H214" s="147">
        <v>13.16</v>
      </c>
      <c r="I214" s="147"/>
      <c r="J214" s="147"/>
      <c r="K214" s="147"/>
      <c r="L214" s="147"/>
      <c r="M214" s="148">
        <f t="shared" si="10"/>
        <v>13.16</v>
      </c>
      <c r="N214" s="174"/>
    </row>
    <row r="215" spans="2:14" x14ac:dyDescent="0.25">
      <c r="B215" s="180"/>
      <c r="C215" s="144"/>
      <c r="D215" s="144"/>
      <c r="E215" s="144"/>
      <c r="F215" s="144"/>
      <c r="G215" s="172"/>
      <c r="H215" s="147"/>
      <c r="I215" s="147"/>
      <c r="J215" s="147"/>
      <c r="K215" s="147"/>
      <c r="L215" s="164" t="s">
        <v>79</v>
      </c>
      <c r="M215" s="153">
        <f>SUM(M211:M214)</f>
        <v>38.900000000000006</v>
      </c>
      <c r="N215" s="174"/>
    </row>
    <row r="216" spans="2:14" x14ac:dyDescent="0.25">
      <c r="B216" s="180"/>
      <c r="C216" s="144"/>
      <c r="D216" s="144"/>
      <c r="E216" s="144"/>
      <c r="F216" s="144"/>
      <c r="G216" s="172"/>
      <c r="H216" s="147"/>
      <c r="I216" s="147"/>
      <c r="J216" s="147"/>
      <c r="K216" s="147"/>
      <c r="L216" s="147"/>
      <c r="M216" s="173"/>
      <c r="N216" s="174"/>
    </row>
    <row r="217" spans="2:14" x14ac:dyDescent="0.25">
      <c r="B217" s="129">
        <f>'4º MEDIÇÃO'!C169</f>
        <v>130302</v>
      </c>
      <c r="C217" s="232" t="str">
        <f>'4º MEDIÇÃO'!D169</f>
        <v>Peitoril de granito cinza polido, esp 2 cm, largura 19 cm</v>
      </c>
      <c r="D217" s="232"/>
      <c r="E217" s="232"/>
      <c r="F217" s="232"/>
      <c r="G217" s="139" t="s">
        <v>18</v>
      </c>
      <c r="H217" s="140">
        <v>29.2</v>
      </c>
      <c r="I217" s="140">
        <f>H217-J217</f>
        <v>29.2</v>
      </c>
      <c r="J217" s="140">
        <v>0</v>
      </c>
      <c r="K217" s="140">
        <f>M224</f>
        <v>11.5</v>
      </c>
      <c r="L217" s="141">
        <v>150</v>
      </c>
      <c r="M217" s="142">
        <f>K217*L217</f>
        <v>1725</v>
      </c>
      <c r="N217" s="125"/>
    </row>
    <row r="218" spans="2:14" x14ac:dyDescent="0.25">
      <c r="B218" s="155"/>
      <c r="C218" s="233" t="s">
        <v>491</v>
      </c>
      <c r="D218" s="233"/>
      <c r="E218" s="233"/>
      <c r="F218" s="233"/>
      <c r="G218" s="66" t="s">
        <v>492</v>
      </c>
      <c r="H218" s="66" t="s">
        <v>493</v>
      </c>
      <c r="I218" s="66" t="s">
        <v>494</v>
      </c>
      <c r="J218" s="66" t="s">
        <v>495</v>
      </c>
      <c r="K218" s="66"/>
      <c r="L218" s="66" t="s">
        <v>496</v>
      </c>
      <c r="M218" s="66" t="s">
        <v>532</v>
      </c>
      <c r="N218" s="156"/>
    </row>
    <row r="219" spans="2:14" x14ac:dyDescent="0.25">
      <c r="B219" s="155"/>
      <c r="C219" s="233" t="s">
        <v>527</v>
      </c>
      <c r="D219" s="233"/>
      <c r="E219" s="233"/>
      <c r="F219" s="233"/>
      <c r="G219" s="158">
        <v>1</v>
      </c>
      <c r="H219" s="158">
        <v>3</v>
      </c>
      <c r="I219" s="158"/>
      <c r="J219" s="158"/>
      <c r="K219" s="158"/>
      <c r="L219" s="158"/>
      <c r="M219" s="158">
        <f>G219*H219</f>
        <v>3</v>
      </c>
      <c r="N219" s="156"/>
    </row>
    <row r="220" spans="2:14" x14ac:dyDescent="0.25">
      <c r="B220" s="155"/>
      <c r="C220" s="233" t="s">
        <v>528</v>
      </c>
      <c r="D220" s="233"/>
      <c r="E220" s="233"/>
      <c r="F220" s="233"/>
      <c r="G220" s="158">
        <v>1</v>
      </c>
      <c r="H220" s="158">
        <v>3</v>
      </c>
      <c r="I220" s="158"/>
      <c r="J220" s="158"/>
      <c r="K220" s="158"/>
      <c r="L220" s="158"/>
      <c r="M220" s="158">
        <f t="shared" ref="M220:M223" si="11">G220*H220</f>
        <v>3</v>
      </c>
      <c r="N220" s="156"/>
    </row>
    <row r="221" spans="2:14" x14ac:dyDescent="0.25">
      <c r="B221" s="155"/>
      <c r="C221" s="233" t="s">
        <v>529</v>
      </c>
      <c r="D221" s="233"/>
      <c r="E221" s="233"/>
      <c r="F221" s="233"/>
      <c r="G221" s="158">
        <v>1</v>
      </c>
      <c r="H221" s="158">
        <v>3</v>
      </c>
      <c r="I221" s="158"/>
      <c r="J221" s="158"/>
      <c r="K221" s="158"/>
      <c r="L221" s="158"/>
      <c r="M221" s="158">
        <f t="shared" si="11"/>
        <v>3</v>
      </c>
      <c r="N221" s="156"/>
    </row>
    <row r="222" spans="2:14" x14ac:dyDescent="0.25">
      <c r="B222" s="155"/>
      <c r="C222" s="233" t="s">
        <v>556</v>
      </c>
      <c r="D222" s="233"/>
      <c r="E222" s="233"/>
      <c r="F222" s="233"/>
      <c r="G222" s="158">
        <v>1</v>
      </c>
      <c r="H222" s="158">
        <v>1.5</v>
      </c>
      <c r="I222" s="158"/>
      <c r="J222" s="158"/>
      <c r="K222" s="158"/>
      <c r="L222" s="158"/>
      <c r="M222" s="158">
        <f t="shared" si="11"/>
        <v>1.5</v>
      </c>
      <c r="N222" s="156"/>
    </row>
    <row r="223" spans="2:14" x14ac:dyDescent="0.25">
      <c r="B223" s="155"/>
      <c r="C223" s="233" t="s">
        <v>557</v>
      </c>
      <c r="D223" s="233"/>
      <c r="E223" s="233"/>
      <c r="F223" s="233"/>
      <c r="G223" s="158">
        <v>1</v>
      </c>
      <c r="H223" s="158">
        <v>1</v>
      </c>
      <c r="I223" s="158"/>
      <c r="J223" s="158"/>
      <c r="K223" s="158"/>
      <c r="L223" s="158"/>
      <c r="M223" s="158">
        <f t="shared" si="11"/>
        <v>1</v>
      </c>
      <c r="N223" s="156"/>
    </row>
    <row r="224" spans="2:14" x14ac:dyDescent="0.25">
      <c r="B224" s="155"/>
      <c r="C224" s="233"/>
      <c r="D224" s="233"/>
      <c r="E224" s="233"/>
      <c r="F224" s="233"/>
      <c r="L224" s="164" t="s">
        <v>79</v>
      </c>
      <c r="M224" s="160">
        <f>SUM(M219:M223)</f>
        <v>11.5</v>
      </c>
      <c r="N224" s="156"/>
    </row>
    <row r="225" spans="2:14" x14ac:dyDescent="0.25">
      <c r="B225" s="155"/>
      <c r="C225" s="143"/>
      <c r="D225" s="143"/>
      <c r="E225" s="143"/>
      <c r="F225" s="143"/>
      <c r="L225" s="164"/>
      <c r="M225" s="160"/>
      <c r="N225" s="156"/>
    </row>
    <row r="226" spans="2:14" x14ac:dyDescent="0.25">
      <c r="B226" s="155"/>
      <c r="C226" s="143"/>
      <c r="D226" s="143"/>
      <c r="E226" s="143"/>
      <c r="F226" s="143"/>
      <c r="L226" s="164"/>
      <c r="M226" s="160"/>
      <c r="N226" s="156"/>
    </row>
    <row r="227" spans="2:14" x14ac:dyDescent="0.25">
      <c r="B227" s="129">
        <f>'4º MEDIÇÃO'!C170</f>
        <v>130303</v>
      </c>
      <c r="C227" s="232" t="str">
        <f>'4º MEDIÇÃO'!D170</f>
        <v>Soleira de granito branco esp. 2 cm e largura de 15 cm</v>
      </c>
      <c r="D227" s="232"/>
      <c r="E227" s="232"/>
      <c r="F227" s="232"/>
      <c r="G227" s="139" t="s">
        <v>18</v>
      </c>
      <c r="H227" s="140">
        <v>6.4</v>
      </c>
      <c r="I227" s="140">
        <f>H227-J227</f>
        <v>6.4</v>
      </c>
      <c r="J227" s="140">
        <v>0</v>
      </c>
      <c r="K227" s="140">
        <f>M235</f>
        <v>5.6</v>
      </c>
      <c r="L227" s="141">
        <v>73.62</v>
      </c>
      <c r="M227" s="142">
        <f>K227*L227</f>
        <v>412.27199999999999</v>
      </c>
      <c r="N227" s="125"/>
    </row>
    <row r="228" spans="2:14" x14ac:dyDescent="0.25">
      <c r="B228" s="155"/>
      <c r="C228" s="233" t="s">
        <v>491</v>
      </c>
      <c r="D228" s="233"/>
      <c r="E228" s="233"/>
      <c r="F228" s="233"/>
      <c r="G228" s="66" t="s">
        <v>492</v>
      </c>
      <c r="H228" s="66" t="s">
        <v>493</v>
      </c>
      <c r="I228" s="66" t="s">
        <v>494</v>
      </c>
      <c r="J228" s="66" t="s">
        <v>495</v>
      </c>
      <c r="K228" s="66"/>
      <c r="L228" s="66" t="s">
        <v>496</v>
      </c>
      <c r="M228" s="66" t="s">
        <v>532</v>
      </c>
      <c r="N228" s="156"/>
    </row>
    <row r="229" spans="2:14" x14ac:dyDescent="0.25">
      <c r="B229" s="155"/>
      <c r="C229" s="143" t="s">
        <v>563</v>
      </c>
      <c r="D229" s="143"/>
      <c r="E229" s="143"/>
      <c r="F229" s="143"/>
      <c r="G229" s="159">
        <v>1</v>
      </c>
      <c r="H229" s="159">
        <v>0.8</v>
      </c>
      <c r="L229" s="164"/>
      <c r="M229" s="158">
        <f>G229*H229</f>
        <v>0.8</v>
      </c>
      <c r="N229" s="156"/>
    </row>
    <row r="230" spans="2:14" x14ac:dyDescent="0.25">
      <c r="B230" s="155"/>
      <c r="C230" s="233" t="s">
        <v>585</v>
      </c>
      <c r="D230" s="233"/>
      <c r="E230" s="233"/>
      <c r="F230" s="233"/>
      <c r="G230" s="159">
        <v>1</v>
      </c>
      <c r="H230" s="159">
        <v>0.8</v>
      </c>
      <c r="L230" s="164"/>
      <c r="M230" s="158">
        <f t="shared" ref="M230:M234" si="12">G230*H230</f>
        <v>0.8</v>
      </c>
      <c r="N230" s="156"/>
    </row>
    <row r="231" spans="2:14" x14ac:dyDescent="0.25">
      <c r="B231" s="155"/>
      <c r="C231" s="143" t="s">
        <v>586</v>
      </c>
      <c r="D231" s="143"/>
      <c r="E231" s="143"/>
      <c r="F231" s="143"/>
      <c r="G231" s="159">
        <v>1</v>
      </c>
      <c r="H231" s="159">
        <v>0.8</v>
      </c>
      <c r="L231" s="164"/>
      <c r="M231" s="158">
        <f t="shared" si="12"/>
        <v>0.8</v>
      </c>
      <c r="N231" s="156"/>
    </row>
    <row r="232" spans="2:14" x14ac:dyDescent="0.25">
      <c r="B232" s="155"/>
      <c r="C232" s="143" t="s">
        <v>537</v>
      </c>
      <c r="D232" s="143"/>
      <c r="E232" s="143"/>
      <c r="F232" s="143"/>
      <c r="G232" s="159">
        <v>2</v>
      </c>
      <c r="H232" s="159">
        <v>0.8</v>
      </c>
      <c r="L232" s="164"/>
      <c r="M232" s="158">
        <f t="shared" si="12"/>
        <v>1.6</v>
      </c>
      <c r="N232" s="156"/>
    </row>
    <row r="233" spans="2:14" x14ac:dyDescent="0.25">
      <c r="B233" s="155"/>
      <c r="C233" s="143" t="s">
        <v>550</v>
      </c>
      <c r="D233" s="143"/>
      <c r="E233" s="143"/>
      <c r="F233" s="143"/>
      <c r="G233" s="159">
        <v>1</v>
      </c>
      <c r="H233" s="159">
        <v>0.8</v>
      </c>
      <c r="L233" s="164"/>
      <c r="M233" s="158">
        <f t="shared" si="12"/>
        <v>0.8</v>
      </c>
      <c r="N233" s="156"/>
    </row>
    <row r="234" spans="2:14" x14ac:dyDescent="0.25">
      <c r="B234" s="155"/>
      <c r="C234" s="143" t="s">
        <v>549</v>
      </c>
      <c r="D234" s="143"/>
      <c r="E234" s="143"/>
      <c r="F234" s="143"/>
      <c r="G234" s="159">
        <v>1</v>
      </c>
      <c r="H234" s="159">
        <v>0.8</v>
      </c>
      <c r="L234" s="164"/>
      <c r="M234" s="158">
        <f t="shared" si="12"/>
        <v>0.8</v>
      </c>
      <c r="N234" s="156"/>
    </row>
    <row r="235" spans="2:14" x14ac:dyDescent="0.25">
      <c r="B235" s="155"/>
      <c r="C235" s="143"/>
      <c r="D235" s="143"/>
      <c r="E235" s="143"/>
      <c r="F235" s="143"/>
      <c r="L235" s="164" t="s">
        <v>79</v>
      </c>
      <c r="M235" s="160">
        <f>SUM(M229:M234)</f>
        <v>5.6</v>
      </c>
      <c r="N235" s="156"/>
    </row>
    <row r="236" spans="2:14" x14ac:dyDescent="0.25">
      <c r="B236" s="155"/>
      <c r="C236" s="143"/>
      <c r="D236" s="143"/>
      <c r="E236" s="143"/>
      <c r="F236" s="143"/>
      <c r="L236" s="164"/>
      <c r="M236" s="160"/>
      <c r="N236" s="156"/>
    </row>
    <row r="237" spans="2:14" x14ac:dyDescent="0.25">
      <c r="B237" s="155"/>
      <c r="C237" s="233"/>
      <c r="D237" s="233"/>
      <c r="E237" s="233"/>
      <c r="F237" s="233"/>
      <c r="N237" s="156"/>
    </row>
    <row r="238" spans="2:14" x14ac:dyDescent="0.25">
      <c r="B238" s="120">
        <v>14</v>
      </c>
      <c r="C238" s="163" t="s">
        <v>245</v>
      </c>
      <c r="D238" s="163"/>
      <c r="E238" s="136"/>
      <c r="F238" s="136"/>
      <c r="G238" s="137"/>
      <c r="H238" s="138"/>
      <c r="I238" s="138"/>
      <c r="J238" s="138"/>
      <c r="K238" s="138"/>
      <c r="L238" s="138"/>
      <c r="M238" s="135" t="e">
        <f>M239+M286+M295+M318+M333+M350</f>
        <v>#REF!</v>
      </c>
      <c r="N238" s="123"/>
    </row>
    <row r="239" spans="2:14" x14ac:dyDescent="0.25">
      <c r="B239" s="122">
        <v>1403</v>
      </c>
      <c r="C239" s="136" t="s">
        <v>246</v>
      </c>
      <c r="D239" s="136"/>
      <c r="E239" s="136"/>
      <c r="F239" s="136"/>
      <c r="G239" s="137"/>
      <c r="H239" s="138"/>
      <c r="I239" s="138"/>
      <c r="J239" s="138"/>
      <c r="K239" s="138"/>
      <c r="L239" s="138"/>
      <c r="M239" s="135" t="e">
        <f>M240+M248+M254+M261+M269+M278+#REF!</f>
        <v>#REF!</v>
      </c>
      <c r="N239" s="123"/>
    </row>
    <row r="240" spans="2:14" ht="15.6" customHeight="1" x14ac:dyDescent="0.25">
      <c r="B240" s="129">
        <f>'4º MEDIÇÃO'!C178</f>
        <v>140301</v>
      </c>
      <c r="C240" s="232" t="str">
        <f>'4º MEDIÇÃO'!D178</f>
        <v>Ponto de água fria (lavatório, tanque, pia de cozinha, etc...)</v>
      </c>
      <c r="D240" s="232"/>
      <c r="E240" s="232"/>
      <c r="F240" s="232"/>
      <c r="G240" s="139" t="s">
        <v>526</v>
      </c>
      <c r="H240" s="140">
        <v>9</v>
      </c>
      <c r="I240" s="140">
        <f>H240-J240</f>
        <v>6</v>
      </c>
      <c r="J240" s="140">
        <v>3</v>
      </c>
      <c r="K240" s="140">
        <v>6</v>
      </c>
      <c r="L240" s="141">
        <v>108.71</v>
      </c>
      <c r="M240" s="142">
        <f>K240*L240</f>
        <v>652.26</v>
      </c>
      <c r="N240" s="130">
        <f>(J240+M245)-H240</f>
        <v>-2</v>
      </c>
    </row>
    <row r="241" spans="2:14" x14ac:dyDescent="0.25">
      <c r="B241" s="155"/>
      <c r="C241" s="233" t="s">
        <v>491</v>
      </c>
      <c r="D241" s="233"/>
      <c r="E241" s="233"/>
      <c r="F241" s="233"/>
      <c r="G241" s="66" t="s">
        <v>492</v>
      </c>
      <c r="H241" s="66" t="s">
        <v>493</v>
      </c>
      <c r="I241" s="66" t="s">
        <v>494</v>
      </c>
      <c r="J241" s="66" t="s">
        <v>495</v>
      </c>
      <c r="K241" s="66"/>
      <c r="L241" s="66" t="s">
        <v>496</v>
      </c>
      <c r="M241" s="66" t="s">
        <v>532</v>
      </c>
      <c r="N241" s="156"/>
    </row>
    <row r="242" spans="2:14" x14ac:dyDescent="0.25">
      <c r="B242" s="155"/>
      <c r="C242" t="s">
        <v>560</v>
      </c>
      <c r="G242" s="158">
        <v>1</v>
      </c>
      <c r="H242" s="158"/>
      <c r="I242" s="158"/>
      <c r="J242" s="158"/>
      <c r="K242" s="158"/>
      <c r="L242" s="158"/>
      <c r="M242" s="158">
        <f>G242</f>
        <v>1</v>
      </c>
      <c r="N242" s="156"/>
    </row>
    <row r="243" spans="2:14" x14ac:dyDescent="0.25">
      <c r="B243" s="155"/>
      <c r="C243" t="s">
        <v>561</v>
      </c>
      <c r="G243" s="158">
        <v>1</v>
      </c>
      <c r="H243" s="158"/>
      <c r="I243" s="158"/>
      <c r="J243" s="158"/>
      <c r="K243" s="158"/>
      <c r="L243" s="158"/>
      <c r="M243" s="158">
        <f t="shared" ref="M243:M244" si="13">G243</f>
        <v>1</v>
      </c>
      <c r="N243" s="156"/>
    </row>
    <row r="244" spans="2:14" x14ac:dyDescent="0.25">
      <c r="B244" s="155"/>
      <c r="C244" t="s">
        <v>558</v>
      </c>
      <c r="G244" s="158">
        <v>2</v>
      </c>
      <c r="H244" s="158"/>
      <c r="I244" s="158"/>
      <c r="J244" s="158"/>
      <c r="K244" s="158"/>
      <c r="L244" s="158"/>
      <c r="M244" s="158">
        <f t="shared" si="13"/>
        <v>2</v>
      </c>
      <c r="N244" s="156"/>
    </row>
    <row r="245" spans="2:14" x14ac:dyDescent="0.25">
      <c r="B245" s="155"/>
      <c r="G245" s="158"/>
      <c r="H245" s="158"/>
      <c r="I245" s="158"/>
      <c r="J245" s="158"/>
      <c r="K245" s="158"/>
      <c r="L245" s="164" t="s">
        <v>79</v>
      </c>
      <c r="M245" s="160">
        <f>SUM(M242:M244)</f>
        <v>4</v>
      </c>
      <c r="N245" s="156"/>
    </row>
    <row r="246" spans="2:14" x14ac:dyDescent="0.25">
      <c r="B246" s="155"/>
      <c r="N246" s="156"/>
    </row>
    <row r="247" spans="2:14" x14ac:dyDescent="0.25">
      <c r="B247" s="155"/>
      <c r="N247" s="156"/>
    </row>
    <row r="248" spans="2:14" x14ac:dyDescent="0.25">
      <c r="B248" s="129">
        <f>'4º MEDIÇÃO'!C179</f>
        <v>140302</v>
      </c>
      <c r="C248" s="232" t="str">
        <f>'4º MEDIÇÃO'!D179</f>
        <v>Ponto com registro de pressão (chuveiro, caixa de descarga, etc...)</v>
      </c>
      <c r="D248" s="232"/>
      <c r="E248" s="232"/>
      <c r="F248" s="232"/>
      <c r="G248" s="139" t="s">
        <v>526</v>
      </c>
      <c r="H248" s="140">
        <v>5</v>
      </c>
      <c r="I248" s="140">
        <f>H248-J248</f>
        <v>4</v>
      </c>
      <c r="J248" s="140">
        <v>1</v>
      </c>
      <c r="K248" s="140">
        <f>M252</f>
        <v>2</v>
      </c>
      <c r="L248" s="141">
        <v>261.67</v>
      </c>
      <c r="M248" s="142">
        <f>K248*L248</f>
        <v>523.34</v>
      </c>
      <c r="N248" s="130"/>
    </row>
    <row r="249" spans="2:14" x14ac:dyDescent="0.25">
      <c r="B249" s="155"/>
      <c r="C249" s="233" t="s">
        <v>491</v>
      </c>
      <c r="D249" s="233"/>
      <c r="E249" s="233"/>
      <c r="F249" s="233"/>
      <c r="G249" s="66" t="s">
        <v>492</v>
      </c>
      <c r="H249" s="66" t="s">
        <v>493</v>
      </c>
      <c r="I249" s="66" t="s">
        <v>494</v>
      </c>
      <c r="J249" s="66" t="s">
        <v>495</v>
      </c>
      <c r="K249" s="66"/>
      <c r="L249" s="66" t="s">
        <v>496</v>
      </c>
      <c r="M249" s="66" t="s">
        <v>532</v>
      </c>
      <c r="N249" s="156"/>
    </row>
    <row r="250" spans="2:14" x14ac:dyDescent="0.25">
      <c r="B250" s="155"/>
      <c r="C250" t="s">
        <v>560</v>
      </c>
      <c r="G250" s="158">
        <v>1</v>
      </c>
      <c r="H250" s="158"/>
      <c r="I250" s="158"/>
      <c r="J250" s="158"/>
      <c r="K250" s="158"/>
      <c r="L250" s="158"/>
      <c r="M250" s="158">
        <f>G250</f>
        <v>1</v>
      </c>
      <c r="N250" s="156"/>
    </row>
    <row r="251" spans="2:14" x14ac:dyDescent="0.25">
      <c r="B251" s="155"/>
      <c r="C251" t="s">
        <v>561</v>
      </c>
      <c r="G251" s="158">
        <v>1</v>
      </c>
      <c r="H251" s="158"/>
      <c r="I251" s="158"/>
      <c r="J251" s="158"/>
      <c r="K251" s="158"/>
      <c r="L251" s="158"/>
      <c r="M251" s="158">
        <f t="shared" ref="M251" si="14">G251</f>
        <v>1</v>
      </c>
      <c r="N251" s="156"/>
    </row>
    <row r="252" spans="2:14" x14ac:dyDescent="0.25">
      <c r="B252" s="155"/>
      <c r="G252" s="158"/>
      <c r="H252" s="158"/>
      <c r="I252" s="158"/>
      <c r="J252" s="158"/>
      <c r="K252" s="158"/>
      <c r="L252" s="164" t="s">
        <v>79</v>
      </c>
      <c r="M252" s="160">
        <f>SUM(M250:M251)</f>
        <v>2</v>
      </c>
      <c r="N252" s="156"/>
    </row>
    <row r="253" spans="2:14" x14ac:dyDescent="0.25">
      <c r="B253" s="155"/>
      <c r="N253" s="156"/>
    </row>
    <row r="254" spans="2:14" x14ac:dyDescent="0.25">
      <c r="B254" s="129">
        <f>'4º MEDIÇÃO'!C181</f>
        <v>140304</v>
      </c>
      <c r="C254" s="232" t="str">
        <f>'4º MEDIÇÃO'!D181</f>
        <v>Ponto de válvula de descarga, inclusive válvula (sem acabamento)</v>
      </c>
      <c r="D254" s="232"/>
      <c r="E254" s="232"/>
      <c r="F254" s="232"/>
      <c r="G254" s="139" t="s">
        <v>526</v>
      </c>
      <c r="H254" s="140">
        <v>6</v>
      </c>
      <c r="I254" s="140">
        <f>H254-J254</f>
        <v>6</v>
      </c>
      <c r="J254" s="140">
        <v>0</v>
      </c>
      <c r="K254" s="140">
        <f>M258</f>
        <v>2</v>
      </c>
      <c r="L254" s="141">
        <v>412.04</v>
      </c>
      <c r="M254" s="142">
        <f>K254*L254</f>
        <v>824.08</v>
      </c>
      <c r="N254" s="130"/>
    </row>
    <row r="255" spans="2:14" x14ac:dyDescent="0.25">
      <c r="B255" s="155"/>
      <c r="C255" s="233" t="s">
        <v>491</v>
      </c>
      <c r="D255" s="233"/>
      <c r="E255" s="233"/>
      <c r="F255" s="233"/>
      <c r="G255" s="66" t="s">
        <v>492</v>
      </c>
      <c r="H255" s="66" t="s">
        <v>493</v>
      </c>
      <c r="I255" s="66" t="s">
        <v>494</v>
      </c>
      <c r="J255" s="66" t="s">
        <v>495</v>
      </c>
      <c r="K255" s="66"/>
      <c r="L255" s="66" t="s">
        <v>496</v>
      </c>
      <c r="M255" s="66" t="s">
        <v>532</v>
      </c>
      <c r="N255" s="156"/>
    </row>
    <row r="256" spans="2:14" x14ac:dyDescent="0.25">
      <c r="B256" s="155"/>
      <c r="C256" t="s">
        <v>560</v>
      </c>
      <c r="G256" s="158">
        <v>1</v>
      </c>
      <c r="H256" s="158"/>
      <c r="I256" s="158"/>
      <c r="J256" s="158"/>
      <c r="K256" s="158"/>
      <c r="L256" s="158"/>
      <c r="M256" s="158">
        <f>G256</f>
        <v>1</v>
      </c>
      <c r="N256" s="156"/>
    </row>
    <row r="257" spans="2:14" x14ac:dyDescent="0.25">
      <c r="B257" s="155"/>
      <c r="C257" t="s">
        <v>561</v>
      </c>
      <c r="G257" s="158">
        <v>1</v>
      </c>
      <c r="H257" s="158"/>
      <c r="I257" s="158"/>
      <c r="J257" s="158"/>
      <c r="K257" s="158"/>
      <c r="L257" s="158"/>
      <c r="M257" s="158">
        <f t="shared" ref="M257" si="15">G257</f>
        <v>1</v>
      </c>
      <c r="N257" s="156"/>
    </row>
    <row r="258" spans="2:14" x14ac:dyDescent="0.25">
      <c r="B258" s="155"/>
      <c r="G258" s="158"/>
      <c r="H258" s="158"/>
      <c r="I258" s="158"/>
      <c r="J258" s="158"/>
      <c r="K258" s="158"/>
      <c r="L258" s="164" t="s">
        <v>79</v>
      </c>
      <c r="M258" s="160">
        <f>SUM(M256:M257)</f>
        <v>2</v>
      </c>
      <c r="N258" s="156"/>
    </row>
    <row r="259" spans="2:14" x14ac:dyDescent="0.25">
      <c r="B259" s="155"/>
      <c r="G259" s="159"/>
      <c r="H259" s="159"/>
      <c r="I259" s="159"/>
      <c r="J259" s="159"/>
      <c r="K259" s="159"/>
      <c r="L259" s="159"/>
      <c r="M259" s="159"/>
      <c r="N259" s="156"/>
    </row>
    <row r="260" spans="2:14" x14ac:dyDescent="0.25">
      <c r="B260" s="155"/>
      <c r="N260" s="156"/>
    </row>
    <row r="261" spans="2:14" x14ac:dyDescent="0.25">
      <c r="B261" s="129">
        <f>'4º MEDIÇÃO'!C182</f>
        <v>140305</v>
      </c>
      <c r="C261" s="232" t="str">
        <f>'4º MEDIÇÃO'!D182</f>
        <v>Ponto para esgoto primário (vaso sanitário)</v>
      </c>
      <c r="D261" s="232"/>
      <c r="E261" s="232"/>
      <c r="F261" s="232"/>
      <c r="G261" s="139" t="s">
        <v>526</v>
      </c>
      <c r="H261" s="140">
        <v>7</v>
      </c>
      <c r="I261" s="140">
        <f>H261-J261</f>
        <v>5</v>
      </c>
      <c r="J261" s="140">
        <v>2</v>
      </c>
      <c r="K261" s="140">
        <f>M266</f>
        <v>3</v>
      </c>
      <c r="L261" s="141">
        <v>147.41999999999999</v>
      </c>
      <c r="M261" s="142">
        <f>K261*L261</f>
        <v>442.26</v>
      </c>
      <c r="N261" s="130"/>
    </row>
    <row r="262" spans="2:14" x14ac:dyDescent="0.25">
      <c r="B262" s="155"/>
      <c r="C262" s="233" t="s">
        <v>491</v>
      </c>
      <c r="D262" s="233"/>
      <c r="E262" s="233"/>
      <c r="F262" s="233"/>
      <c r="G262" s="66" t="s">
        <v>492</v>
      </c>
      <c r="H262" s="66" t="s">
        <v>493</v>
      </c>
      <c r="I262" s="66" t="s">
        <v>494</v>
      </c>
      <c r="J262" s="66" t="s">
        <v>495</v>
      </c>
      <c r="K262" s="66"/>
      <c r="L262" s="66" t="s">
        <v>496</v>
      </c>
      <c r="M262" s="66" t="s">
        <v>532</v>
      </c>
      <c r="N262" s="156"/>
    </row>
    <row r="263" spans="2:14" x14ac:dyDescent="0.25">
      <c r="B263" s="155"/>
      <c r="C263" t="s">
        <v>560</v>
      </c>
      <c r="G263" s="158">
        <v>1</v>
      </c>
      <c r="H263" s="158"/>
      <c r="I263" s="158"/>
      <c r="J263" s="158"/>
      <c r="K263" s="158"/>
      <c r="L263" s="158"/>
      <c r="M263" s="158">
        <f>G263</f>
        <v>1</v>
      </c>
      <c r="N263" s="156"/>
    </row>
    <row r="264" spans="2:14" x14ac:dyDescent="0.25">
      <c r="B264" s="155"/>
      <c r="C264" t="s">
        <v>561</v>
      </c>
      <c r="G264" s="158">
        <v>1</v>
      </c>
      <c r="H264" s="158"/>
      <c r="I264" s="158"/>
      <c r="J264" s="158"/>
      <c r="K264" s="158"/>
      <c r="L264" s="158"/>
      <c r="M264" s="158">
        <f t="shared" ref="M264:M265" si="16">G264</f>
        <v>1</v>
      </c>
      <c r="N264" s="156"/>
    </row>
    <row r="265" spans="2:14" x14ac:dyDescent="0.25">
      <c r="B265" s="155"/>
      <c r="C265" t="s">
        <v>540</v>
      </c>
      <c r="G265" s="158">
        <v>1</v>
      </c>
      <c r="H265" s="158"/>
      <c r="I265" s="158"/>
      <c r="J265" s="158"/>
      <c r="K265" s="158"/>
      <c r="L265" s="158"/>
      <c r="M265" s="158">
        <f t="shared" si="16"/>
        <v>1</v>
      </c>
      <c r="N265" s="156"/>
    </row>
    <row r="266" spans="2:14" x14ac:dyDescent="0.25">
      <c r="B266" s="155"/>
      <c r="L266" s="164" t="s">
        <v>79</v>
      </c>
      <c r="M266" s="160">
        <f>SUM(M263:M265)</f>
        <v>3</v>
      </c>
      <c r="N266" s="156"/>
    </row>
    <row r="267" spans="2:14" x14ac:dyDescent="0.25">
      <c r="B267" s="155"/>
      <c r="N267" s="156"/>
    </row>
    <row r="268" spans="2:14" x14ac:dyDescent="0.25">
      <c r="B268" s="155"/>
      <c r="N268" s="156"/>
    </row>
    <row r="269" spans="2:14" x14ac:dyDescent="0.25">
      <c r="B269" s="129">
        <f>'4º MEDIÇÃO'!C183</f>
        <v>140306</v>
      </c>
      <c r="C269" s="232" t="str">
        <f>'4º MEDIÇÃO'!D183</f>
        <v>Ponto para esgoto secundário (pia, lavatório, mictório, tanque, bidê, etc...)</v>
      </c>
      <c r="D269" s="232"/>
      <c r="E269" s="232"/>
      <c r="F269" s="232"/>
      <c r="G269" s="139" t="s">
        <v>526</v>
      </c>
      <c r="H269" s="140">
        <v>9</v>
      </c>
      <c r="I269" s="140">
        <f>H269-J269</f>
        <v>5</v>
      </c>
      <c r="J269" s="140">
        <v>4</v>
      </c>
      <c r="K269" s="140">
        <f>M275</f>
        <v>4</v>
      </c>
      <c r="L269" s="141">
        <v>104.72</v>
      </c>
      <c r="M269" s="142">
        <f>K269*L269</f>
        <v>418.88</v>
      </c>
      <c r="N269" s="130"/>
    </row>
    <row r="270" spans="2:14" x14ac:dyDescent="0.25">
      <c r="B270" s="155"/>
      <c r="C270" s="233" t="s">
        <v>491</v>
      </c>
      <c r="D270" s="233"/>
      <c r="E270" s="233"/>
      <c r="F270" s="233"/>
      <c r="G270" s="66" t="s">
        <v>492</v>
      </c>
      <c r="H270" s="66" t="s">
        <v>493</v>
      </c>
      <c r="I270" s="66" t="s">
        <v>494</v>
      </c>
      <c r="J270" s="66" t="s">
        <v>495</v>
      </c>
      <c r="K270" s="66"/>
      <c r="L270" s="66" t="s">
        <v>496</v>
      </c>
      <c r="M270" s="66" t="s">
        <v>532</v>
      </c>
      <c r="N270" s="156"/>
    </row>
    <row r="271" spans="2:14" x14ac:dyDescent="0.25">
      <c r="B271" s="155"/>
      <c r="C271" t="s">
        <v>560</v>
      </c>
      <c r="G271" s="158">
        <v>1</v>
      </c>
      <c r="H271" s="158"/>
      <c r="I271" s="158"/>
      <c r="J271" s="158"/>
      <c r="K271" s="158"/>
      <c r="L271" s="158"/>
      <c r="M271" s="158">
        <f>G271</f>
        <v>1</v>
      </c>
      <c r="N271" s="156"/>
    </row>
    <row r="272" spans="2:14" x14ac:dyDescent="0.25">
      <c r="B272" s="155"/>
      <c r="C272" t="s">
        <v>561</v>
      </c>
      <c r="G272" s="158">
        <v>1</v>
      </c>
      <c r="H272" s="158"/>
      <c r="I272" s="158"/>
      <c r="J272" s="158"/>
      <c r="K272" s="158"/>
      <c r="L272" s="158"/>
      <c r="M272" s="158">
        <f t="shared" ref="M272:M274" si="17">G272</f>
        <v>1</v>
      </c>
      <c r="N272" s="156"/>
    </row>
    <row r="273" spans="2:14" x14ac:dyDescent="0.25">
      <c r="B273" s="155"/>
      <c r="C273" t="s">
        <v>540</v>
      </c>
      <c r="G273" s="158">
        <v>1</v>
      </c>
      <c r="H273" s="158"/>
      <c r="I273" s="158"/>
      <c r="J273" s="158"/>
      <c r="K273" s="158"/>
      <c r="L273" s="158"/>
      <c r="M273" s="158">
        <f t="shared" si="17"/>
        <v>1</v>
      </c>
      <c r="N273" s="156"/>
    </row>
    <row r="274" spans="2:14" x14ac:dyDescent="0.25">
      <c r="B274" s="155"/>
      <c r="C274" t="s">
        <v>562</v>
      </c>
      <c r="G274" s="158">
        <v>1</v>
      </c>
      <c r="H274" s="158"/>
      <c r="I274" s="158"/>
      <c r="J274" s="158"/>
      <c r="K274" s="158"/>
      <c r="L274" s="158"/>
      <c r="M274" s="158">
        <f t="shared" si="17"/>
        <v>1</v>
      </c>
      <c r="N274" s="156"/>
    </row>
    <row r="275" spans="2:14" x14ac:dyDescent="0.25">
      <c r="B275" s="155"/>
      <c r="L275" s="164" t="s">
        <v>79</v>
      </c>
      <c r="M275" s="160">
        <f>SUM(M271:M274)</f>
        <v>4</v>
      </c>
      <c r="N275" s="156"/>
    </row>
    <row r="276" spans="2:14" x14ac:dyDescent="0.25">
      <c r="B276" s="155"/>
      <c r="N276" s="156"/>
    </row>
    <row r="277" spans="2:14" x14ac:dyDescent="0.25">
      <c r="B277" s="155"/>
      <c r="N277" s="156"/>
    </row>
    <row r="278" spans="2:14" ht="30" customHeight="1" x14ac:dyDescent="0.25">
      <c r="B278" s="129">
        <f>'4º MEDIÇÃO'!C184</f>
        <v>140307</v>
      </c>
      <c r="C278" s="232" t="str">
        <f>'4º MEDIÇÃO'!D184</f>
        <v>Ponto para caixa sifonada, inclusive caixa sifonada pvc 150x150x50mm com grelha em aço inox</v>
      </c>
      <c r="D278" s="232"/>
      <c r="E278" s="232"/>
      <c r="F278" s="232"/>
      <c r="G278" s="139" t="s">
        <v>526</v>
      </c>
      <c r="H278" s="140">
        <v>4</v>
      </c>
      <c r="I278" s="140">
        <f>H278-J278</f>
        <v>4</v>
      </c>
      <c r="J278" s="140">
        <v>0</v>
      </c>
      <c r="K278" s="140">
        <v>4</v>
      </c>
      <c r="L278" s="141">
        <v>227.49</v>
      </c>
      <c r="M278" s="142">
        <f>K278*L278</f>
        <v>909.96</v>
      </c>
      <c r="N278" s="130">
        <f>M282-H278</f>
        <v>0</v>
      </c>
    </row>
    <row r="279" spans="2:14" x14ac:dyDescent="0.25">
      <c r="B279" s="155"/>
      <c r="C279" s="233" t="s">
        <v>491</v>
      </c>
      <c r="D279" s="233"/>
      <c r="E279" s="233"/>
      <c r="F279" s="233"/>
      <c r="G279" s="66" t="s">
        <v>492</v>
      </c>
      <c r="H279" s="66" t="s">
        <v>493</v>
      </c>
      <c r="I279" s="66" t="s">
        <v>494</v>
      </c>
      <c r="J279" s="66" t="s">
        <v>495</v>
      </c>
      <c r="K279" s="66"/>
      <c r="L279" s="66" t="s">
        <v>496</v>
      </c>
      <c r="M279" s="66" t="s">
        <v>532</v>
      </c>
      <c r="N279" s="156"/>
    </row>
    <row r="280" spans="2:14" x14ac:dyDescent="0.25">
      <c r="B280" s="155"/>
      <c r="C280" t="s">
        <v>560</v>
      </c>
      <c r="G280" s="158">
        <v>2</v>
      </c>
      <c r="H280" s="158"/>
      <c r="I280" s="158"/>
      <c r="J280" s="158"/>
      <c r="K280" s="158"/>
      <c r="L280" s="158"/>
      <c r="M280" s="158">
        <f>G280</f>
        <v>2</v>
      </c>
      <c r="N280" s="156"/>
    </row>
    <row r="281" spans="2:14" x14ac:dyDescent="0.25">
      <c r="B281" s="155"/>
      <c r="C281" t="s">
        <v>561</v>
      </c>
      <c r="G281" s="158">
        <v>2</v>
      </c>
      <c r="H281" s="158"/>
      <c r="I281" s="158"/>
      <c r="J281" s="158"/>
      <c r="K281" s="158"/>
      <c r="L281" s="158"/>
      <c r="M281" s="158">
        <f t="shared" ref="M281" si="18">G281</f>
        <v>2</v>
      </c>
      <c r="N281" s="156"/>
    </row>
    <row r="282" spans="2:14" x14ac:dyDescent="0.25">
      <c r="B282" s="155"/>
      <c r="L282" s="164" t="s">
        <v>79</v>
      </c>
      <c r="M282" s="160">
        <f>SUM(M280:M281)</f>
        <v>4</v>
      </c>
      <c r="N282" s="156"/>
    </row>
    <row r="283" spans="2:14" x14ac:dyDescent="0.25">
      <c r="B283" s="155"/>
      <c r="N283" s="156"/>
    </row>
    <row r="284" spans="2:14" x14ac:dyDescent="0.25">
      <c r="B284" s="155"/>
      <c r="N284" s="156"/>
    </row>
    <row r="285" spans="2:14" x14ac:dyDescent="0.25">
      <c r="B285" s="155"/>
      <c r="N285" s="156"/>
    </row>
    <row r="286" spans="2:14" x14ac:dyDescent="0.25">
      <c r="B286" s="131">
        <f>'4º MEDIÇÃO'!C187</f>
        <v>1404</v>
      </c>
      <c r="C286" s="136" t="s">
        <v>257</v>
      </c>
      <c r="D286" s="136"/>
      <c r="E286" s="136"/>
      <c r="F286" s="136"/>
      <c r="G286" s="137"/>
      <c r="H286" s="138"/>
      <c r="I286" s="138"/>
      <c r="J286" s="138"/>
      <c r="K286" s="138"/>
      <c r="L286" s="138"/>
      <c r="M286" s="135">
        <f>M287</f>
        <v>4174.5599999999995</v>
      </c>
      <c r="N286" s="123"/>
    </row>
    <row r="287" spans="2:14" x14ac:dyDescent="0.25">
      <c r="B287" s="129">
        <f>'4º MEDIÇÃO'!C188</f>
        <v>140401</v>
      </c>
      <c r="C287" s="232" t="str">
        <f>'4º MEDIÇÃO'!D188</f>
        <v>Tubo PVC rígido para esgoto no diâmetro de 150mm incluindo escavação e aterro com areia</v>
      </c>
      <c r="D287" s="232"/>
      <c r="E287" s="232"/>
      <c r="F287" s="232"/>
      <c r="G287" s="139" t="s">
        <v>18</v>
      </c>
      <c r="H287" s="140">
        <v>78</v>
      </c>
      <c r="I287" s="140">
        <f>H287-J287</f>
        <v>36</v>
      </c>
      <c r="J287" s="140">
        <v>42</v>
      </c>
      <c r="K287" s="140">
        <v>36</v>
      </c>
      <c r="L287" s="141">
        <v>115.96</v>
      </c>
      <c r="M287" s="142">
        <f>K287*L287</f>
        <v>4174.5599999999995</v>
      </c>
      <c r="N287" s="130">
        <f>M293-K287</f>
        <v>0</v>
      </c>
    </row>
    <row r="288" spans="2:14" x14ac:dyDescent="0.25">
      <c r="B288" s="155"/>
      <c r="C288" s="233" t="s">
        <v>491</v>
      </c>
      <c r="D288" s="233"/>
      <c r="E288" s="233"/>
      <c r="F288" s="233"/>
      <c r="G288" s="66" t="s">
        <v>492</v>
      </c>
      <c r="H288" s="66" t="s">
        <v>493</v>
      </c>
      <c r="I288" s="66" t="s">
        <v>494</v>
      </c>
      <c r="J288" s="66" t="s">
        <v>495</v>
      </c>
      <c r="K288" s="66"/>
      <c r="L288" s="66" t="s">
        <v>496</v>
      </c>
      <c r="M288" s="66" t="s">
        <v>532</v>
      </c>
      <c r="N288" s="156"/>
    </row>
    <row r="289" spans="2:14" x14ac:dyDescent="0.25">
      <c r="B289" s="155"/>
      <c r="C289" t="s">
        <v>564</v>
      </c>
      <c r="G289" s="158">
        <v>1</v>
      </c>
      <c r="H289" s="158">
        <v>5.25</v>
      </c>
      <c r="I289" s="158"/>
      <c r="J289" s="158"/>
      <c r="K289" s="158"/>
      <c r="L289" s="158"/>
      <c r="M289" s="158">
        <f>G289*H289</f>
        <v>5.25</v>
      </c>
      <c r="N289" s="156"/>
    </row>
    <row r="290" spans="2:14" x14ac:dyDescent="0.25">
      <c r="B290" s="155"/>
      <c r="G290" s="158">
        <v>1</v>
      </c>
      <c r="H290" s="158">
        <v>16.29</v>
      </c>
      <c r="I290" s="158"/>
      <c r="J290" s="158"/>
      <c r="K290" s="158"/>
      <c r="L290" s="158"/>
      <c r="M290" s="158">
        <f t="shared" ref="M290:M292" si="19">G290*H290</f>
        <v>16.29</v>
      </c>
      <c r="N290" s="156"/>
    </row>
    <row r="291" spans="2:14" x14ac:dyDescent="0.25">
      <c r="B291" s="155"/>
      <c r="G291" s="158">
        <v>1</v>
      </c>
      <c r="H291" s="158">
        <v>12.03</v>
      </c>
      <c r="I291" s="158"/>
      <c r="J291" s="158"/>
      <c r="K291" s="158"/>
      <c r="L291" s="158"/>
      <c r="M291" s="158">
        <f t="shared" si="19"/>
        <v>12.03</v>
      </c>
      <c r="N291" s="156"/>
    </row>
    <row r="292" spans="2:14" x14ac:dyDescent="0.25">
      <c r="B292" s="155"/>
      <c r="G292" s="158">
        <v>1</v>
      </c>
      <c r="H292" s="158">
        <v>5.35</v>
      </c>
      <c r="I292" s="158"/>
      <c r="J292" s="158"/>
      <c r="K292" s="158"/>
      <c r="L292" s="158"/>
      <c r="M292" s="158">
        <f t="shared" si="19"/>
        <v>5.35</v>
      </c>
      <c r="N292" s="156"/>
    </row>
    <row r="293" spans="2:14" x14ac:dyDescent="0.25">
      <c r="B293" s="155"/>
      <c r="L293" s="164" t="s">
        <v>79</v>
      </c>
      <c r="M293" s="162">
        <v>36</v>
      </c>
      <c r="N293" s="156"/>
    </row>
    <row r="294" spans="2:14" x14ac:dyDescent="0.25">
      <c r="B294" s="155"/>
      <c r="N294" s="156"/>
    </row>
    <row r="295" spans="2:14" x14ac:dyDescent="0.25">
      <c r="B295" s="131">
        <f>'4º MEDIÇÃO'!C189</f>
        <v>1405</v>
      </c>
      <c r="C295" s="136" t="s">
        <v>259</v>
      </c>
      <c r="D295" s="136"/>
      <c r="E295" s="136"/>
      <c r="F295" s="136"/>
      <c r="G295" s="137"/>
      <c r="H295" s="138"/>
      <c r="I295" s="138"/>
      <c r="J295" s="138"/>
      <c r="K295" s="138"/>
      <c r="L295" s="138"/>
      <c r="M295" s="135">
        <f>M296+M302+M308+M313</f>
        <v>5533.74</v>
      </c>
      <c r="N295" s="123"/>
    </row>
    <row r="296" spans="2:14" ht="47.45" customHeight="1" x14ac:dyDescent="0.25">
      <c r="B296" s="129">
        <f>'4º MEDIÇÃO'!C190</f>
        <v>140501</v>
      </c>
      <c r="C296" s="232" t="str">
        <f>'4º MEDIÇÃO'!D190</f>
        <v>Caixa de inspeção em alv. bloco concreto 9x19x39cm, dim. 60x60cm e Hmáx=1m, c/ tampa de ferro fundido 40x40cm, lastro de concreto esp.10cm, revest. interno c/ chapisco e reboco impermeabiliz, incl. escavação, reaterro e enchimento</v>
      </c>
      <c r="D296" s="232"/>
      <c r="E296" s="232"/>
      <c r="F296" s="232"/>
      <c r="G296" s="139" t="s">
        <v>526</v>
      </c>
      <c r="H296" s="140">
        <v>5</v>
      </c>
      <c r="I296" s="140">
        <f>H296-J296</f>
        <v>4</v>
      </c>
      <c r="J296" s="140">
        <v>1</v>
      </c>
      <c r="K296" s="140">
        <f>M300</f>
        <v>2</v>
      </c>
      <c r="L296" s="141">
        <v>777.28</v>
      </c>
      <c r="M296" s="142">
        <f>K296*L296</f>
        <v>1554.56</v>
      </c>
      <c r="N296" s="130"/>
    </row>
    <row r="297" spans="2:14" x14ac:dyDescent="0.25">
      <c r="B297" s="155"/>
      <c r="C297" s="233" t="s">
        <v>491</v>
      </c>
      <c r="D297" s="233"/>
      <c r="E297" s="233"/>
      <c r="F297" s="233"/>
      <c r="G297" s="66" t="s">
        <v>492</v>
      </c>
      <c r="H297" s="66" t="s">
        <v>493</v>
      </c>
      <c r="I297" s="66" t="s">
        <v>494</v>
      </c>
      <c r="J297" s="66" t="s">
        <v>495</v>
      </c>
      <c r="K297" s="66"/>
      <c r="L297" s="66" t="s">
        <v>496</v>
      </c>
      <c r="M297" s="66" t="s">
        <v>532</v>
      </c>
      <c r="N297" s="156"/>
    </row>
    <row r="298" spans="2:14" x14ac:dyDescent="0.25">
      <c r="B298" s="155"/>
      <c r="C298" t="s">
        <v>565</v>
      </c>
      <c r="G298" s="158">
        <v>1</v>
      </c>
      <c r="H298" s="158"/>
      <c r="I298" s="158"/>
      <c r="J298" s="158"/>
      <c r="K298" s="158"/>
      <c r="L298" s="158"/>
      <c r="M298" s="158">
        <f t="shared" ref="M298:M299" si="20">G298</f>
        <v>1</v>
      </c>
      <c r="N298" s="156"/>
    </row>
    <row r="299" spans="2:14" x14ac:dyDescent="0.25">
      <c r="B299" s="155"/>
      <c r="C299" t="s">
        <v>566</v>
      </c>
      <c r="G299" s="158">
        <v>1</v>
      </c>
      <c r="H299" s="158"/>
      <c r="I299" s="158"/>
      <c r="J299" s="158"/>
      <c r="K299" s="158"/>
      <c r="L299" s="158"/>
      <c r="M299" s="158">
        <f t="shared" si="20"/>
        <v>1</v>
      </c>
      <c r="N299" s="156"/>
    </row>
    <row r="300" spans="2:14" x14ac:dyDescent="0.25">
      <c r="B300" s="155"/>
      <c r="L300" s="164" t="s">
        <v>79</v>
      </c>
      <c r="M300" s="160">
        <v>2</v>
      </c>
      <c r="N300" s="156"/>
    </row>
    <row r="301" spans="2:14" x14ac:dyDescent="0.25">
      <c r="B301" s="155"/>
      <c r="N301" s="156"/>
    </row>
    <row r="302" spans="2:14" ht="47.45" customHeight="1" x14ac:dyDescent="0.25">
      <c r="B302" s="129">
        <f>'4º MEDIÇÃO'!C191</f>
        <v>140502</v>
      </c>
      <c r="C302" s="232" t="str">
        <f>'4º MEDIÇÃO'!D191</f>
        <v>Caixa de areia em alv. de bloco de concreto 9x19x39, dim. 60x60cm e Hmáx=1m, c/ tampa em ferro fundido, lastro de concreto esp. 10cm, revest. int. c/ chapisco e reboco impermeabilizado, incl. escavação e reaterro</v>
      </c>
      <c r="D302" s="232"/>
      <c r="E302" s="232"/>
      <c r="F302" s="232"/>
      <c r="G302" s="139" t="s">
        <v>526</v>
      </c>
      <c r="H302" s="140">
        <v>3</v>
      </c>
      <c r="I302" s="140">
        <f>H302-J302</f>
        <v>3</v>
      </c>
      <c r="J302" s="140">
        <v>0</v>
      </c>
      <c r="K302" s="140">
        <v>3</v>
      </c>
      <c r="L302" s="141">
        <v>767.71</v>
      </c>
      <c r="M302" s="142">
        <f>K302*L302</f>
        <v>2303.13</v>
      </c>
      <c r="N302" s="130"/>
    </row>
    <row r="303" spans="2:14" x14ac:dyDescent="0.25">
      <c r="B303" s="155"/>
      <c r="C303" s="233" t="s">
        <v>491</v>
      </c>
      <c r="D303" s="233"/>
      <c r="E303" s="233"/>
      <c r="F303" s="233"/>
      <c r="G303" s="66" t="s">
        <v>492</v>
      </c>
      <c r="H303" s="66" t="s">
        <v>493</v>
      </c>
      <c r="I303" s="66" t="s">
        <v>494</v>
      </c>
      <c r="J303" s="66" t="s">
        <v>495</v>
      </c>
      <c r="K303" s="66"/>
      <c r="L303" s="66" t="s">
        <v>496</v>
      </c>
      <c r="M303" s="66" t="s">
        <v>532</v>
      </c>
      <c r="N303" s="156"/>
    </row>
    <row r="304" spans="2:14" x14ac:dyDescent="0.25">
      <c r="B304" s="155"/>
      <c r="C304" t="s">
        <v>568</v>
      </c>
      <c r="G304" s="158">
        <v>1</v>
      </c>
      <c r="H304" s="158"/>
      <c r="I304" s="158"/>
      <c r="J304" s="158"/>
      <c r="K304" s="158"/>
      <c r="L304" s="158"/>
      <c r="M304" s="158">
        <f t="shared" ref="M304:M305" si="21">G304</f>
        <v>1</v>
      </c>
      <c r="N304" s="156"/>
    </row>
    <row r="305" spans="2:14" x14ac:dyDescent="0.25">
      <c r="B305" s="155"/>
      <c r="C305" t="s">
        <v>569</v>
      </c>
      <c r="G305" s="158">
        <v>1</v>
      </c>
      <c r="H305" s="158"/>
      <c r="I305" s="158"/>
      <c r="J305" s="158"/>
      <c r="K305" s="158"/>
      <c r="L305" s="158"/>
      <c r="M305" s="158">
        <f t="shared" si="21"/>
        <v>1</v>
      </c>
      <c r="N305" s="156"/>
    </row>
    <row r="306" spans="2:14" x14ac:dyDescent="0.25">
      <c r="B306" s="155"/>
      <c r="L306" s="164" t="s">
        <v>79</v>
      </c>
      <c r="M306" s="160">
        <f>SUM(M304:M305)</f>
        <v>2</v>
      </c>
      <c r="N306" s="156"/>
    </row>
    <row r="307" spans="2:14" x14ac:dyDescent="0.25">
      <c r="B307" s="155"/>
      <c r="N307" s="156"/>
    </row>
    <row r="308" spans="2:14" ht="49.9" customHeight="1" x14ac:dyDescent="0.25">
      <c r="B308" s="129">
        <f>'4º MEDIÇÃO'!C192</f>
        <v>140503</v>
      </c>
      <c r="C308" s="232" t="str">
        <f>'4º MEDIÇÃO'!D192</f>
        <v>Caixa sifonada especial em alv. bloco concr. 9x19x39cm, dim. 60x60cm e Hmáx=1m. c/ tampa em ferro fundido, lastro conc. esp.10cm, revest. int. c/ chap. e reboco imperm., incl. esc, reaterro e curva curta c/ visita e plug pvc 100mm</v>
      </c>
      <c r="D308" s="232"/>
      <c r="E308" s="232"/>
      <c r="F308" s="232"/>
      <c r="G308" s="139" t="s">
        <v>526</v>
      </c>
      <c r="H308" s="140">
        <v>4</v>
      </c>
      <c r="I308" s="140">
        <f>H308-J308</f>
        <v>4</v>
      </c>
      <c r="J308" s="140">
        <v>0</v>
      </c>
      <c r="K308" s="140">
        <f>M311</f>
        <v>1</v>
      </c>
      <c r="L308" s="141">
        <v>856.73</v>
      </c>
      <c r="M308" s="142">
        <f>K308*L308</f>
        <v>856.73</v>
      </c>
      <c r="N308" s="130"/>
    </row>
    <row r="309" spans="2:14" x14ac:dyDescent="0.25">
      <c r="B309" s="155"/>
      <c r="C309" s="233" t="s">
        <v>491</v>
      </c>
      <c r="D309" s="233"/>
      <c r="E309" s="233"/>
      <c r="F309" s="233"/>
      <c r="G309" s="66" t="s">
        <v>492</v>
      </c>
      <c r="H309" s="66" t="s">
        <v>493</v>
      </c>
      <c r="I309" s="66" t="s">
        <v>494</v>
      </c>
      <c r="J309" s="66" t="s">
        <v>495</v>
      </c>
      <c r="K309" s="66"/>
      <c r="L309" s="66" t="s">
        <v>496</v>
      </c>
      <c r="M309" s="66" t="s">
        <v>532</v>
      </c>
      <c r="N309" s="156"/>
    </row>
    <row r="310" spans="2:14" x14ac:dyDescent="0.25">
      <c r="B310" s="155"/>
      <c r="C310" t="s">
        <v>567</v>
      </c>
      <c r="G310" s="158">
        <v>1</v>
      </c>
      <c r="H310" s="158"/>
      <c r="I310" s="158"/>
      <c r="J310" s="158"/>
      <c r="K310" s="158"/>
      <c r="L310" s="158"/>
      <c r="M310" s="158">
        <f t="shared" ref="M310" si="22">G310</f>
        <v>1</v>
      </c>
      <c r="N310" s="156"/>
    </row>
    <row r="311" spans="2:14" x14ac:dyDescent="0.25">
      <c r="B311" s="155"/>
      <c r="L311" s="164" t="s">
        <v>79</v>
      </c>
      <c r="M311" s="160">
        <f>SUM(M310:M310)</f>
        <v>1</v>
      </c>
      <c r="N311" s="156"/>
    </row>
    <row r="312" spans="2:14" x14ac:dyDescent="0.25">
      <c r="B312" s="155"/>
      <c r="N312" s="156"/>
    </row>
    <row r="313" spans="2:14" ht="48.6" customHeight="1" x14ac:dyDescent="0.25">
      <c r="B313" s="129">
        <f>'4º MEDIÇÃO'!C193</f>
        <v>140504</v>
      </c>
      <c r="C313" s="232" t="str">
        <f>'4º MEDIÇÃO'!D193</f>
        <v>Caixa de gordura em alv. bloco 9x19x39cm, dim. 60x60cm e Hmáx=1.0m, c/ tampa de ferro fundido, lastro concr. esp. 10cm, revest. intern. c/ chapisco e reboco impermeab., escavação, reaterro e parede int. em concreto</v>
      </c>
      <c r="D313" s="232"/>
      <c r="E313" s="232"/>
      <c r="F313" s="232"/>
      <c r="G313" s="139" t="s">
        <v>526</v>
      </c>
      <c r="H313" s="140">
        <v>1</v>
      </c>
      <c r="I313" s="140">
        <f>H313-J313</f>
        <v>1</v>
      </c>
      <c r="J313" s="140">
        <v>0</v>
      </c>
      <c r="K313" s="140">
        <f>M316</f>
        <v>1</v>
      </c>
      <c r="L313" s="141">
        <v>819.32</v>
      </c>
      <c r="M313" s="142">
        <f>K313*L313</f>
        <v>819.32</v>
      </c>
      <c r="N313" s="130"/>
    </row>
    <row r="314" spans="2:14" x14ac:dyDescent="0.25">
      <c r="B314" s="155"/>
      <c r="C314" s="233" t="s">
        <v>491</v>
      </c>
      <c r="D314" s="233"/>
      <c r="E314" s="233"/>
      <c r="F314" s="233"/>
      <c r="G314" s="66" t="s">
        <v>492</v>
      </c>
      <c r="H314" s="66" t="s">
        <v>493</v>
      </c>
      <c r="I314" s="66" t="s">
        <v>494</v>
      </c>
      <c r="J314" s="66" t="s">
        <v>495</v>
      </c>
      <c r="K314" s="66"/>
      <c r="L314" s="66" t="s">
        <v>496</v>
      </c>
      <c r="M314" s="66" t="s">
        <v>532</v>
      </c>
      <c r="N314" s="156"/>
    </row>
    <row r="315" spans="2:14" x14ac:dyDescent="0.25">
      <c r="B315" s="155"/>
      <c r="C315" t="s">
        <v>570</v>
      </c>
      <c r="G315" s="158">
        <v>1</v>
      </c>
      <c r="H315" s="158"/>
      <c r="I315" s="158"/>
      <c r="J315" s="158"/>
      <c r="K315" s="158"/>
      <c r="L315" s="158"/>
      <c r="M315" s="158">
        <v>1</v>
      </c>
      <c r="N315" s="156"/>
    </row>
    <row r="316" spans="2:14" x14ac:dyDescent="0.25">
      <c r="B316" s="155"/>
      <c r="L316" s="164" t="s">
        <v>79</v>
      </c>
      <c r="M316" s="160">
        <f>SUM(M315)</f>
        <v>1</v>
      </c>
      <c r="N316" s="156"/>
    </row>
    <row r="317" spans="2:14" x14ac:dyDescent="0.25">
      <c r="B317" s="155"/>
      <c r="N317" s="156"/>
    </row>
    <row r="318" spans="2:14" x14ac:dyDescent="0.25">
      <c r="B318" s="131">
        <f>'4º MEDIÇÃO'!C198</f>
        <v>1407</v>
      </c>
      <c r="C318" s="136" t="s">
        <v>266</v>
      </c>
      <c r="D318" s="136"/>
      <c r="E318" s="136"/>
      <c r="F318" s="136"/>
      <c r="G318" s="137"/>
      <c r="H318" s="138"/>
      <c r="I318" s="138"/>
      <c r="J318" s="138"/>
      <c r="K318" s="138"/>
      <c r="L318" s="138"/>
      <c r="M318" s="135">
        <f>M319+M328</f>
        <v>137.78</v>
      </c>
      <c r="N318" s="123"/>
    </row>
    <row r="319" spans="2:14" x14ac:dyDescent="0.25">
      <c r="B319" s="129">
        <f>'4º MEDIÇÃO'!C201</f>
        <v>140703</v>
      </c>
      <c r="C319" s="232" t="str">
        <f>'4º MEDIÇÃO'!D201</f>
        <v>Terminal de ventilação em PVC rígido soldável, diam. 50mm</v>
      </c>
      <c r="D319" s="232"/>
      <c r="E319" s="232"/>
      <c r="F319" s="232"/>
      <c r="G319" s="139" t="s">
        <v>526</v>
      </c>
      <c r="H319" s="140">
        <v>5</v>
      </c>
      <c r="I319" s="140">
        <f>H319-J319</f>
        <v>5</v>
      </c>
      <c r="J319" s="140">
        <v>0</v>
      </c>
      <c r="K319" s="140">
        <f>M326</f>
        <v>5</v>
      </c>
      <c r="L319" s="141">
        <v>20.5</v>
      </c>
      <c r="M319" s="142">
        <f>K319*L319</f>
        <v>102.5</v>
      </c>
      <c r="N319" s="130"/>
    </row>
    <row r="320" spans="2:14" x14ac:dyDescent="0.25">
      <c r="B320" s="155"/>
      <c r="C320" s="233" t="s">
        <v>491</v>
      </c>
      <c r="D320" s="233"/>
      <c r="E320" s="233"/>
      <c r="F320" s="233"/>
      <c r="G320" s="66" t="s">
        <v>492</v>
      </c>
      <c r="H320" s="66" t="s">
        <v>493</v>
      </c>
      <c r="I320" s="66" t="s">
        <v>494</v>
      </c>
      <c r="J320" s="66" t="s">
        <v>495</v>
      </c>
      <c r="K320" s="66"/>
      <c r="L320" s="66" t="s">
        <v>496</v>
      </c>
      <c r="M320" s="66" t="s">
        <v>532</v>
      </c>
      <c r="N320" s="156"/>
    </row>
    <row r="321" spans="2:14" x14ac:dyDescent="0.25">
      <c r="B321" s="155"/>
      <c r="C321" t="s">
        <v>560</v>
      </c>
      <c r="G321" s="158">
        <v>1</v>
      </c>
      <c r="H321" s="158"/>
      <c r="I321" s="158"/>
      <c r="J321" s="158"/>
      <c r="K321" s="158"/>
      <c r="L321" s="158"/>
      <c r="M321" s="158">
        <f>G321</f>
        <v>1</v>
      </c>
      <c r="N321" s="156"/>
    </row>
    <row r="322" spans="2:14" x14ac:dyDescent="0.25">
      <c r="B322" s="155"/>
      <c r="C322" t="s">
        <v>561</v>
      </c>
      <c r="G322" s="158">
        <v>1</v>
      </c>
      <c r="H322" s="158"/>
      <c r="I322" s="158"/>
      <c r="J322" s="158"/>
      <c r="K322" s="158"/>
      <c r="L322" s="158"/>
      <c r="M322" s="158">
        <f t="shared" ref="M322:M325" si="23">G322</f>
        <v>1</v>
      </c>
      <c r="N322" s="156"/>
    </row>
    <row r="323" spans="2:14" x14ac:dyDescent="0.25">
      <c r="B323" s="155"/>
      <c r="C323" t="s">
        <v>558</v>
      </c>
      <c r="G323" s="158">
        <v>1</v>
      </c>
      <c r="H323" s="158"/>
      <c r="I323" s="158"/>
      <c r="J323" s="158"/>
      <c r="K323" s="158"/>
      <c r="L323" s="158"/>
      <c r="M323" s="158">
        <f t="shared" si="23"/>
        <v>1</v>
      </c>
      <c r="N323" s="156"/>
    </row>
    <row r="324" spans="2:14" x14ac:dyDescent="0.25">
      <c r="B324" s="155"/>
      <c r="C324" t="s">
        <v>559</v>
      </c>
      <c r="G324" s="158">
        <v>1</v>
      </c>
      <c r="H324" s="158"/>
      <c r="I324" s="158"/>
      <c r="J324" s="158"/>
      <c r="K324" s="158"/>
      <c r="L324" s="158"/>
      <c r="M324" s="158">
        <f t="shared" si="23"/>
        <v>1</v>
      </c>
      <c r="N324" s="156"/>
    </row>
    <row r="325" spans="2:14" x14ac:dyDescent="0.25">
      <c r="B325" s="155"/>
      <c r="C325" t="s">
        <v>540</v>
      </c>
      <c r="G325" s="158">
        <v>1</v>
      </c>
      <c r="H325" s="158"/>
      <c r="I325" s="158"/>
      <c r="J325" s="158"/>
      <c r="K325" s="158"/>
      <c r="L325" s="158"/>
      <c r="M325" s="158">
        <f t="shared" si="23"/>
        <v>1</v>
      </c>
      <c r="N325" s="156"/>
    </row>
    <row r="326" spans="2:14" x14ac:dyDescent="0.25">
      <c r="B326" s="155"/>
      <c r="L326" s="164" t="s">
        <v>79</v>
      </c>
      <c r="M326" s="160">
        <f>SUM(M321:M325)</f>
        <v>5</v>
      </c>
      <c r="N326" s="156"/>
    </row>
    <row r="327" spans="2:14" x14ac:dyDescent="0.25">
      <c r="B327" s="155"/>
      <c r="N327" s="156"/>
    </row>
    <row r="328" spans="2:14" x14ac:dyDescent="0.25">
      <c r="B328" s="129">
        <f>'4º MEDIÇÃO'!C202</f>
        <v>140704</v>
      </c>
      <c r="C328" s="232" t="str">
        <f>'4º MEDIÇÃO'!D202</f>
        <v>Terminal de ventilação em PVC rígido soldável diam. 75mm</v>
      </c>
      <c r="D328" s="232"/>
      <c r="E328" s="232"/>
      <c r="F328" s="232"/>
      <c r="G328" s="139" t="s">
        <v>526</v>
      </c>
      <c r="H328" s="140">
        <v>1</v>
      </c>
      <c r="I328" s="140">
        <f>H328-J328</f>
        <v>1</v>
      </c>
      <c r="J328" s="140">
        <v>0</v>
      </c>
      <c r="K328" s="140">
        <f>M331</f>
        <v>1</v>
      </c>
      <c r="L328" s="141">
        <v>35.28</v>
      </c>
      <c r="M328" s="142">
        <f>K328*L328</f>
        <v>35.28</v>
      </c>
      <c r="N328" s="130"/>
    </row>
    <row r="329" spans="2:14" x14ac:dyDescent="0.25">
      <c r="B329" s="155"/>
      <c r="C329" s="233" t="s">
        <v>491</v>
      </c>
      <c r="D329" s="233"/>
      <c r="E329" s="233"/>
      <c r="F329" s="233"/>
      <c r="G329" s="66" t="s">
        <v>492</v>
      </c>
      <c r="H329" s="66" t="s">
        <v>493</v>
      </c>
      <c r="I329" s="66" t="s">
        <v>494</v>
      </c>
      <c r="J329" s="66" t="s">
        <v>495</v>
      </c>
      <c r="K329" s="66"/>
      <c r="L329" s="66" t="s">
        <v>496</v>
      </c>
      <c r="M329" s="66" t="s">
        <v>532</v>
      </c>
      <c r="N329" s="156"/>
    </row>
    <row r="330" spans="2:14" x14ac:dyDescent="0.25">
      <c r="B330" s="155"/>
      <c r="C330" t="s">
        <v>571</v>
      </c>
      <c r="G330" s="158">
        <v>1</v>
      </c>
      <c r="H330" s="158"/>
      <c r="I330" s="158"/>
      <c r="J330" s="158"/>
      <c r="K330" s="158"/>
      <c r="L330" s="158"/>
      <c r="M330" s="158">
        <v>1</v>
      </c>
      <c r="N330" s="156"/>
    </row>
    <row r="331" spans="2:14" x14ac:dyDescent="0.25">
      <c r="B331" s="155"/>
      <c r="L331" s="164" t="s">
        <v>79</v>
      </c>
      <c r="M331" s="160">
        <f>SUM(M330)</f>
        <v>1</v>
      </c>
      <c r="N331" s="156"/>
    </row>
    <row r="332" spans="2:14" x14ac:dyDescent="0.25">
      <c r="B332" s="155"/>
      <c r="N332" s="156"/>
    </row>
    <row r="333" spans="2:14" x14ac:dyDescent="0.25">
      <c r="B333" s="131">
        <f>'4º MEDIÇÃO'!C203</f>
        <v>1408</v>
      </c>
      <c r="C333" s="136" t="s">
        <v>269</v>
      </c>
      <c r="D333" s="136"/>
      <c r="E333" s="136"/>
      <c r="F333" s="136"/>
      <c r="G333" s="137"/>
      <c r="H333" s="138"/>
      <c r="I333" s="138"/>
      <c r="J333" s="138"/>
      <c r="K333" s="138"/>
      <c r="L333" s="138"/>
      <c r="M333" s="135">
        <f>M334+M339+M345</f>
        <v>319.96199999999999</v>
      </c>
      <c r="N333" s="123"/>
    </row>
    <row r="334" spans="2:14" ht="30.6" customHeight="1" x14ac:dyDescent="0.25">
      <c r="B334" s="129">
        <f>'4º MEDIÇÃO'!C204</f>
        <v>140801</v>
      </c>
      <c r="C334" s="232" t="str">
        <f>'4º MEDIÇÃO'!D204</f>
        <v>Abertura e fechamento de rasgos em alvenaria, para passagem de tubulações, diâm. 1/2" a 1"</v>
      </c>
      <c r="D334" s="232"/>
      <c r="E334" s="232"/>
      <c r="F334" s="232"/>
      <c r="G334" s="139" t="s">
        <v>18</v>
      </c>
      <c r="H334" s="140">
        <v>55</v>
      </c>
      <c r="I334" s="140">
        <f>H334-J334</f>
        <v>25</v>
      </c>
      <c r="J334" s="140">
        <v>30</v>
      </c>
      <c r="K334" s="140">
        <f>M337</f>
        <v>10</v>
      </c>
      <c r="L334" s="141">
        <v>12.58</v>
      </c>
      <c r="M334" s="142">
        <f>K334*L334</f>
        <v>125.8</v>
      </c>
      <c r="N334" s="130"/>
    </row>
    <row r="335" spans="2:14" x14ac:dyDescent="0.25">
      <c r="B335" s="155"/>
      <c r="C335" s="233" t="s">
        <v>491</v>
      </c>
      <c r="D335" s="233"/>
      <c r="E335" s="233"/>
      <c r="F335" s="233"/>
      <c r="G335" s="66" t="s">
        <v>492</v>
      </c>
      <c r="H335" s="66" t="s">
        <v>493</v>
      </c>
      <c r="I335" s="66" t="s">
        <v>494</v>
      </c>
      <c r="J335" s="66" t="s">
        <v>495</v>
      </c>
      <c r="K335" s="66"/>
      <c r="L335" s="66" t="s">
        <v>496</v>
      </c>
      <c r="M335" s="66" t="s">
        <v>532</v>
      </c>
      <c r="N335" s="156"/>
    </row>
    <row r="336" spans="2:14" x14ac:dyDescent="0.25">
      <c r="B336" s="155"/>
      <c r="C336" t="s">
        <v>572</v>
      </c>
      <c r="M336" s="158">
        <v>10</v>
      </c>
      <c r="N336" s="156"/>
    </row>
    <row r="337" spans="2:14" x14ac:dyDescent="0.25">
      <c r="B337" s="155"/>
      <c r="L337" s="164" t="s">
        <v>79</v>
      </c>
      <c r="M337" s="160">
        <f>SUM(M336)</f>
        <v>10</v>
      </c>
      <c r="N337" s="156"/>
    </row>
    <row r="338" spans="2:14" x14ac:dyDescent="0.25">
      <c r="B338" s="155"/>
      <c r="N338" s="156"/>
    </row>
    <row r="339" spans="2:14" ht="28.9" customHeight="1" x14ac:dyDescent="0.25">
      <c r="B339" s="129">
        <f>'4º MEDIÇÃO'!C205</f>
        <v>140802</v>
      </c>
      <c r="C339" s="232" t="str">
        <f>'4º MEDIÇÃO'!D205</f>
        <v>Abertura e fechamento de rasgos em alvenaria, para passagem de tubulações, diâm. 11/4" a 2"</v>
      </c>
      <c r="D339" s="232"/>
      <c r="E339" s="232"/>
      <c r="F339" s="232"/>
      <c r="G339" s="139" t="s">
        <v>18</v>
      </c>
      <c r="H339" s="140">
        <v>36.28</v>
      </c>
      <c r="I339" s="140">
        <f>H339-J339</f>
        <v>22.28</v>
      </c>
      <c r="J339" s="140">
        <v>14</v>
      </c>
      <c r="K339" s="140">
        <f>M342</f>
        <v>10</v>
      </c>
      <c r="L339" s="141">
        <v>18.88</v>
      </c>
      <c r="M339" s="142">
        <f>K339*L339</f>
        <v>188.79999999999998</v>
      </c>
      <c r="N339" s="130"/>
    </row>
    <row r="340" spans="2:14" x14ac:dyDescent="0.25">
      <c r="B340" s="155"/>
      <c r="C340" s="233" t="s">
        <v>491</v>
      </c>
      <c r="D340" s="233"/>
      <c r="E340" s="233"/>
      <c r="F340" s="233"/>
      <c r="G340" s="66" t="s">
        <v>492</v>
      </c>
      <c r="H340" s="66" t="s">
        <v>493</v>
      </c>
      <c r="I340" s="66" t="s">
        <v>494</v>
      </c>
      <c r="J340" s="66" t="s">
        <v>495</v>
      </c>
      <c r="K340" s="66"/>
      <c r="L340" s="66" t="s">
        <v>496</v>
      </c>
      <c r="M340" s="66" t="s">
        <v>532</v>
      </c>
      <c r="N340" s="156"/>
    </row>
    <row r="341" spans="2:14" x14ac:dyDescent="0.25">
      <c r="B341" s="155"/>
      <c r="C341" t="s">
        <v>572</v>
      </c>
      <c r="M341" s="66">
        <v>10</v>
      </c>
      <c r="N341" s="156"/>
    </row>
    <row r="342" spans="2:14" x14ac:dyDescent="0.25">
      <c r="B342" s="155"/>
      <c r="L342" s="164" t="s">
        <v>79</v>
      </c>
      <c r="M342" s="160">
        <f>SUM(M341)</f>
        <v>10</v>
      </c>
      <c r="N342" s="156"/>
    </row>
    <row r="343" spans="2:14" x14ac:dyDescent="0.25">
      <c r="B343" s="155"/>
      <c r="N343" s="156"/>
    </row>
    <row r="344" spans="2:14" x14ac:dyDescent="0.25">
      <c r="B344" s="155"/>
      <c r="N344" s="156"/>
    </row>
    <row r="345" spans="2:14" ht="29.45" customHeight="1" x14ac:dyDescent="0.25">
      <c r="B345" s="129">
        <f>'4º MEDIÇÃO'!C208</f>
        <v>140805</v>
      </c>
      <c r="C345" s="232" t="str">
        <f>'4º MEDIÇÃO'!D208</f>
        <v>Furo em concreto com martelete ou rompedor pneumático manual para diâmetros menores ou iguais a 1.1/2"</v>
      </c>
      <c r="D345" s="232"/>
      <c r="E345" s="232"/>
      <c r="F345" s="232"/>
      <c r="G345" s="139" t="s">
        <v>271</v>
      </c>
      <c r="H345" s="140">
        <v>1.4</v>
      </c>
      <c r="I345" s="140">
        <f>H345-J345</f>
        <v>1.4</v>
      </c>
      <c r="J345" s="140">
        <v>0</v>
      </c>
      <c r="K345" s="140">
        <f>M348</f>
        <v>1.4</v>
      </c>
      <c r="L345" s="141">
        <v>3.83</v>
      </c>
      <c r="M345" s="142">
        <f>K345*L345</f>
        <v>5.3620000000000001</v>
      </c>
      <c r="N345" s="130"/>
    </row>
    <row r="346" spans="2:14" x14ac:dyDescent="0.25">
      <c r="B346" s="155"/>
      <c r="C346" s="233" t="s">
        <v>491</v>
      </c>
      <c r="D346" s="233"/>
      <c r="E346" s="233"/>
      <c r="F346" s="233"/>
      <c r="G346" s="66" t="s">
        <v>492</v>
      </c>
      <c r="H346" s="66" t="s">
        <v>493</v>
      </c>
      <c r="I346" s="66" t="s">
        <v>494</v>
      </c>
      <c r="J346" s="66" t="s">
        <v>495</v>
      </c>
      <c r="K346" s="66"/>
      <c r="L346" s="66" t="s">
        <v>496</v>
      </c>
      <c r="M346" s="66" t="s">
        <v>532</v>
      </c>
      <c r="N346" s="156"/>
    </row>
    <row r="347" spans="2:14" x14ac:dyDescent="0.25">
      <c r="B347" s="155"/>
      <c r="C347" t="s">
        <v>573</v>
      </c>
      <c r="M347" s="66">
        <v>1.4</v>
      </c>
      <c r="N347" s="156"/>
    </row>
    <row r="348" spans="2:14" x14ac:dyDescent="0.25">
      <c r="B348" s="155"/>
      <c r="L348" s="164" t="s">
        <v>79</v>
      </c>
      <c r="M348" s="160">
        <f>SUM(M347)</f>
        <v>1.4</v>
      </c>
      <c r="N348" s="156"/>
    </row>
    <row r="349" spans="2:14" x14ac:dyDescent="0.25">
      <c r="B349" s="155"/>
      <c r="N349" s="156"/>
    </row>
    <row r="350" spans="2:14" x14ac:dyDescent="0.25">
      <c r="B350" s="131">
        <f>'4º MEDIÇÃO'!C209</f>
        <v>1409</v>
      </c>
      <c r="C350" s="136" t="s">
        <v>272</v>
      </c>
      <c r="D350" s="136"/>
      <c r="E350" s="136"/>
      <c r="F350" s="136"/>
      <c r="G350" s="137"/>
      <c r="H350" s="138"/>
      <c r="I350" s="138"/>
      <c r="J350" s="138"/>
      <c r="K350" s="138"/>
      <c r="L350" s="138"/>
      <c r="M350" s="135">
        <f>M351+M357+M363</f>
        <v>2732.0600000000004</v>
      </c>
      <c r="N350" s="123"/>
    </row>
    <row r="351" spans="2:14" x14ac:dyDescent="0.25">
      <c r="B351" s="129">
        <f>'4º MEDIÇÃO'!C210</f>
        <v>140901</v>
      </c>
      <c r="C351" s="232" t="str">
        <f>'4º MEDIÇÃO'!D210</f>
        <v>Tubo de PVC rígido soldável marrom, diâm. 25mm (3/4"), inclusive conexões</v>
      </c>
      <c r="D351" s="232"/>
      <c r="E351" s="232"/>
      <c r="F351" s="232"/>
      <c r="G351" s="139" t="s">
        <v>18</v>
      </c>
      <c r="H351" s="140">
        <v>5</v>
      </c>
      <c r="I351" s="140">
        <f>H351-J351</f>
        <v>5</v>
      </c>
      <c r="J351" s="140">
        <v>0</v>
      </c>
      <c r="K351" s="140">
        <f>M354</f>
        <v>15</v>
      </c>
      <c r="L351" s="141">
        <v>26.77</v>
      </c>
      <c r="M351" s="142">
        <f>K351*L351</f>
        <v>401.55</v>
      </c>
      <c r="N351" s="130"/>
    </row>
    <row r="352" spans="2:14" x14ac:dyDescent="0.25">
      <c r="B352" s="155"/>
      <c r="C352" s="233" t="s">
        <v>491</v>
      </c>
      <c r="D352" s="233"/>
      <c r="E352" s="233"/>
      <c r="F352" s="233"/>
      <c r="G352" s="66" t="s">
        <v>492</v>
      </c>
      <c r="H352" s="66" t="s">
        <v>493</v>
      </c>
      <c r="I352" s="66" t="s">
        <v>494</v>
      </c>
      <c r="J352" s="66" t="s">
        <v>495</v>
      </c>
      <c r="K352" s="66"/>
      <c r="L352" s="66" t="s">
        <v>496</v>
      </c>
      <c r="M352" s="66" t="s">
        <v>532</v>
      </c>
      <c r="N352" s="156"/>
    </row>
    <row r="353" spans="2:14" x14ac:dyDescent="0.25">
      <c r="B353" s="155"/>
      <c r="C353" t="s">
        <v>574</v>
      </c>
      <c r="M353" s="158">
        <v>15</v>
      </c>
      <c r="N353" s="156"/>
    </row>
    <row r="354" spans="2:14" x14ac:dyDescent="0.25">
      <c r="B354" s="155"/>
      <c r="L354" s="164" t="s">
        <v>79</v>
      </c>
      <c r="M354" s="160">
        <f>SUM(M353)</f>
        <v>15</v>
      </c>
      <c r="N354" s="156"/>
    </row>
    <row r="355" spans="2:14" x14ac:dyDescent="0.25">
      <c r="B355" s="155"/>
      <c r="N355" s="156"/>
    </row>
    <row r="356" spans="2:14" x14ac:dyDescent="0.25">
      <c r="B356" s="155"/>
      <c r="N356" s="156"/>
    </row>
    <row r="357" spans="2:14" x14ac:dyDescent="0.25">
      <c r="B357" s="129">
        <f>'4º MEDIÇÃO'!C211</f>
        <v>140902</v>
      </c>
      <c r="C357" s="232" t="str">
        <f>'4º MEDIÇÃO'!D211</f>
        <v>Tubo de PVC rígido soldável branco, para esgoto, diâmetro 40mm (1 1/2"), inclusive conexões</v>
      </c>
      <c r="D357" s="232"/>
      <c r="E357" s="232"/>
      <c r="F357" s="232"/>
      <c r="G357" s="139" t="s">
        <v>18</v>
      </c>
      <c r="H357" s="140">
        <v>54</v>
      </c>
      <c r="I357" s="140">
        <f>H357-J357</f>
        <v>54</v>
      </c>
      <c r="J357" s="140">
        <v>0</v>
      </c>
      <c r="K357" s="140">
        <f>M360</f>
        <v>54</v>
      </c>
      <c r="L357" s="141">
        <v>39.090000000000003</v>
      </c>
      <c r="M357" s="142">
        <f>K357*L357</f>
        <v>2110.86</v>
      </c>
      <c r="N357" s="130"/>
    </row>
    <row r="358" spans="2:14" x14ac:dyDescent="0.25">
      <c r="B358" s="155"/>
      <c r="C358" s="233" t="s">
        <v>491</v>
      </c>
      <c r="D358" s="233"/>
      <c r="E358" s="233"/>
      <c r="F358" s="233"/>
      <c r="G358" s="66" t="s">
        <v>492</v>
      </c>
      <c r="H358" s="66" t="s">
        <v>493</v>
      </c>
      <c r="I358" s="66" t="s">
        <v>494</v>
      </c>
      <c r="J358" s="66" t="s">
        <v>495</v>
      </c>
      <c r="K358" s="66"/>
      <c r="L358" s="66" t="s">
        <v>496</v>
      </c>
      <c r="M358" s="66" t="s">
        <v>532</v>
      </c>
      <c r="N358" s="156"/>
    </row>
    <row r="359" spans="2:14" x14ac:dyDescent="0.25">
      <c r="B359" s="155"/>
      <c r="C359" t="s">
        <v>574</v>
      </c>
      <c r="M359" s="158">
        <v>54</v>
      </c>
      <c r="N359" s="156"/>
    </row>
    <row r="360" spans="2:14" x14ac:dyDescent="0.25">
      <c r="B360" s="155"/>
      <c r="L360" s="164" t="s">
        <v>79</v>
      </c>
      <c r="M360" s="160">
        <f>SUM(M359)</f>
        <v>54</v>
      </c>
      <c r="N360" s="156"/>
    </row>
    <row r="361" spans="2:14" x14ac:dyDescent="0.25">
      <c r="B361" s="155"/>
      <c r="N361" s="156"/>
    </row>
    <row r="362" spans="2:14" x14ac:dyDescent="0.25">
      <c r="B362" s="155"/>
      <c r="N362" s="156"/>
    </row>
    <row r="363" spans="2:14" ht="29.45" customHeight="1" x14ac:dyDescent="0.25">
      <c r="B363" s="129">
        <f>'4º MEDIÇÃO'!C214</f>
        <v>140905</v>
      </c>
      <c r="C363" s="232" t="str">
        <f>'4º MEDIÇÃO'!D214</f>
        <v>Caixa de passagem para condicionamento de ar tipo Split, com saída de dreno único na vertical</v>
      </c>
      <c r="D363" s="232"/>
      <c r="E363" s="232"/>
      <c r="F363" s="232"/>
      <c r="G363" s="139" t="s">
        <v>526</v>
      </c>
      <c r="H363" s="140">
        <v>9</v>
      </c>
      <c r="I363" s="140">
        <f>H363-J363</f>
        <v>9</v>
      </c>
      <c r="J363" s="140">
        <v>0</v>
      </c>
      <c r="K363" s="140">
        <f>M366</f>
        <v>5</v>
      </c>
      <c r="L363" s="141">
        <v>43.93</v>
      </c>
      <c r="M363" s="142">
        <f>K363*L363</f>
        <v>219.65</v>
      </c>
      <c r="N363" s="130"/>
    </row>
    <row r="364" spans="2:14" x14ac:dyDescent="0.25">
      <c r="B364" s="155"/>
      <c r="C364" s="233" t="s">
        <v>491</v>
      </c>
      <c r="D364" s="233"/>
      <c r="E364" s="233"/>
      <c r="F364" s="233"/>
      <c r="G364" s="66" t="s">
        <v>492</v>
      </c>
      <c r="H364" s="66" t="s">
        <v>493</v>
      </c>
      <c r="I364" s="66" t="s">
        <v>494</v>
      </c>
      <c r="J364" s="66" t="s">
        <v>495</v>
      </c>
      <c r="K364" s="66"/>
      <c r="L364" s="66" t="s">
        <v>496</v>
      </c>
      <c r="M364" s="66" t="s">
        <v>532</v>
      </c>
      <c r="N364" s="156"/>
    </row>
    <row r="365" spans="2:14" x14ac:dyDescent="0.25">
      <c r="B365" s="155"/>
      <c r="C365" t="s">
        <v>575</v>
      </c>
      <c r="G365" s="158">
        <v>9</v>
      </c>
      <c r="H365" s="158"/>
      <c r="I365" s="158"/>
      <c r="J365" s="158"/>
      <c r="K365" s="158"/>
      <c r="L365" s="158"/>
      <c r="M365" s="158">
        <v>5</v>
      </c>
      <c r="N365" s="156"/>
    </row>
    <row r="366" spans="2:14" x14ac:dyDescent="0.25">
      <c r="B366" s="155"/>
      <c r="L366" s="164" t="s">
        <v>79</v>
      </c>
      <c r="M366" s="160">
        <f>SUM(M365)</f>
        <v>5</v>
      </c>
      <c r="N366" s="156"/>
    </row>
    <row r="367" spans="2:14" x14ac:dyDescent="0.25">
      <c r="B367" s="155"/>
      <c r="N367" s="156"/>
    </row>
    <row r="368" spans="2:14" x14ac:dyDescent="0.25">
      <c r="B368" s="132">
        <f>'4º MEDIÇÃO'!C215</f>
        <v>15</v>
      </c>
      <c r="C368" s="163" t="s">
        <v>276</v>
      </c>
      <c r="D368" s="163"/>
      <c r="E368" s="136"/>
      <c r="F368" s="136"/>
      <c r="G368" s="137"/>
      <c r="H368" s="138"/>
      <c r="I368" s="138"/>
      <c r="J368" s="138"/>
      <c r="K368" s="138"/>
      <c r="L368" s="138"/>
      <c r="M368" s="135" t="e">
        <f>M369+M371+M377+M383+M401</f>
        <v>#REF!</v>
      </c>
      <c r="N368" s="123"/>
    </row>
    <row r="369" spans="2:14" x14ac:dyDescent="0.25">
      <c r="B369" s="181">
        <f>'4º MEDIÇÃO'!C216</f>
        <v>1501</v>
      </c>
      <c r="C369" s="182" t="s">
        <v>277</v>
      </c>
      <c r="D369" s="163"/>
      <c r="E369" s="136"/>
      <c r="F369" s="136"/>
      <c r="G369" s="137"/>
      <c r="H369" s="138"/>
      <c r="I369" s="138"/>
      <c r="J369" s="138"/>
      <c r="K369" s="138"/>
      <c r="L369" s="138"/>
      <c r="M369" s="135" t="e">
        <f>#REF!</f>
        <v>#REF!</v>
      </c>
      <c r="N369" s="123"/>
    </row>
    <row r="370" spans="2:14" x14ac:dyDescent="0.25">
      <c r="B370" s="177"/>
      <c r="C370" s="178"/>
      <c r="D370" s="178"/>
      <c r="E370" s="149"/>
      <c r="F370" s="149"/>
      <c r="G370" s="150"/>
      <c r="H370" s="151"/>
      <c r="I370" s="151"/>
      <c r="J370" s="151"/>
      <c r="K370" s="151"/>
      <c r="L370" s="151"/>
      <c r="M370" s="154"/>
      <c r="N370" s="127"/>
    </row>
    <row r="371" spans="2:14" x14ac:dyDescent="0.25">
      <c r="B371" s="131">
        <f>'4º MEDIÇÃO'!C222</f>
        <v>150301</v>
      </c>
      <c r="C371" s="136" t="s">
        <v>277</v>
      </c>
      <c r="D371" s="136"/>
      <c r="E371" s="136"/>
      <c r="F371" s="136"/>
      <c r="G371" s="137"/>
      <c r="H371" s="138"/>
      <c r="I371" s="138"/>
      <c r="J371" s="138"/>
      <c r="K371" s="138"/>
      <c r="L371" s="138"/>
      <c r="M371" s="135">
        <f>M372</f>
        <v>19</v>
      </c>
      <c r="N371" s="123"/>
    </row>
    <row r="372" spans="2:14" x14ac:dyDescent="0.25">
      <c r="B372" s="129">
        <f>'4º MEDIÇÃO'!C219</f>
        <v>150201</v>
      </c>
      <c r="C372" s="232" t="str">
        <f>'4º MEDIÇÃO'!D219</f>
        <v>Caixa de embutir marca de referência Tigreflex, 4x2"</v>
      </c>
      <c r="D372" s="232"/>
      <c r="E372" s="232"/>
      <c r="F372" s="232"/>
      <c r="G372" s="139" t="s">
        <v>526</v>
      </c>
      <c r="H372" s="140">
        <v>36</v>
      </c>
      <c r="I372" s="140">
        <f>H372-J372</f>
        <v>36</v>
      </c>
      <c r="J372" s="140">
        <v>0</v>
      </c>
      <c r="K372" s="140">
        <f>M375</f>
        <v>2</v>
      </c>
      <c r="L372" s="141">
        <v>9.5</v>
      </c>
      <c r="M372" s="142">
        <f>K372*L372</f>
        <v>19</v>
      </c>
      <c r="N372" s="130"/>
    </row>
    <row r="373" spans="2:14" x14ac:dyDescent="0.25">
      <c r="B373" s="155"/>
      <c r="C373" s="233" t="s">
        <v>491</v>
      </c>
      <c r="D373" s="233"/>
      <c r="E373" s="233"/>
      <c r="F373" s="233"/>
      <c r="G373" s="66" t="s">
        <v>492</v>
      </c>
      <c r="H373" s="66" t="s">
        <v>493</v>
      </c>
      <c r="I373" s="66" t="s">
        <v>494</v>
      </c>
      <c r="J373" s="66" t="s">
        <v>495</v>
      </c>
      <c r="K373" s="66"/>
      <c r="L373" s="66" t="s">
        <v>496</v>
      </c>
      <c r="M373" s="66" t="s">
        <v>532</v>
      </c>
      <c r="N373" s="156"/>
    </row>
    <row r="374" spans="2:14" x14ac:dyDescent="0.25">
      <c r="B374" s="155"/>
      <c r="C374" t="s">
        <v>563</v>
      </c>
      <c r="G374" s="158">
        <v>2</v>
      </c>
      <c r="H374" s="158"/>
      <c r="I374" s="158"/>
      <c r="J374" s="158"/>
      <c r="K374" s="158"/>
      <c r="L374" s="158"/>
      <c r="M374" s="158">
        <f>G374</f>
        <v>2</v>
      </c>
      <c r="N374" s="156"/>
    </row>
    <row r="375" spans="2:14" x14ac:dyDescent="0.25">
      <c r="B375" s="155"/>
      <c r="L375" s="164" t="s">
        <v>79</v>
      </c>
      <c r="M375" s="160">
        <f>SUM(M374:M374)</f>
        <v>2</v>
      </c>
      <c r="N375" s="156"/>
    </row>
    <row r="376" spans="2:14" x14ac:dyDescent="0.25">
      <c r="B376" s="155"/>
      <c r="N376" s="156"/>
    </row>
    <row r="377" spans="2:14" x14ac:dyDescent="0.25">
      <c r="B377" s="131">
        <f>'4º MEDIÇÃO'!C221</f>
        <v>1503</v>
      </c>
      <c r="C377" s="136" t="s">
        <v>282</v>
      </c>
      <c r="D377" s="136"/>
      <c r="E377" s="136"/>
      <c r="F377" s="136"/>
      <c r="G377" s="137"/>
      <c r="H377" s="138"/>
      <c r="I377" s="138"/>
      <c r="J377" s="138"/>
      <c r="K377" s="138"/>
      <c r="L377" s="138"/>
      <c r="M377" s="135">
        <f>M378</f>
        <v>746.04</v>
      </c>
      <c r="N377" s="123"/>
    </row>
    <row r="378" spans="2:14" ht="44.45" customHeight="1" x14ac:dyDescent="0.25">
      <c r="B378" s="129">
        <f>'4º MEDIÇÃO'!C222</f>
        <v>150301</v>
      </c>
      <c r="C378" s="232" t="str">
        <f>'4º MEDIÇÃO'!D222</f>
        <v>Envelopamento de concreto simples com consumo mínimo de cimento de 250kg/m3, inclusive escavação para profundidade mínima do eletroduto de 50 cm, de 25 x 25 cm, para 1 eletroduto</v>
      </c>
      <c r="D378" s="232"/>
      <c r="E378" s="232"/>
      <c r="F378" s="232"/>
      <c r="G378" s="139" t="s">
        <v>18</v>
      </c>
      <c r="H378" s="140">
        <v>12</v>
      </c>
      <c r="I378" s="140">
        <f>H378-J378</f>
        <v>12</v>
      </c>
      <c r="J378" s="140">
        <v>0</v>
      </c>
      <c r="K378" s="140">
        <f>M381</f>
        <v>12</v>
      </c>
      <c r="L378" s="141">
        <v>62.17</v>
      </c>
      <c r="M378" s="142">
        <f>K378*L378</f>
        <v>746.04</v>
      </c>
      <c r="N378" s="130"/>
    </row>
    <row r="379" spans="2:14" x14ac:dyDescent="0.25">
      <c r="B379" s="155"/>
      <c r="C379" s="233" t="s">
        <v>491</v>
      </c>
      <c r="D379" s="233"/>
      <c r="E379" s="233"/>
      <c r="F379" s="233"/>
      <c r="G379" s="66" t="s">
        <v>492</v>
      </c>
      <c r="H379" s="66" t="s">
        <v>493</v>
      </c>
      <c r="I379" s="66" t="s">
        <v>494</v>
      </c>
      <c r="J379" s="66" t="s">
        <v>495</v>
      </c>
      <c r="K379" s="66"/>
      <c r="L379" s="66" t="s">
        <v>496</v>
      </c>
      <c r="M379" s="66" t="s">
        <v>532</v>
      </c>
      <c r="N379" s="156"/>
    </row>
    <row r="380" spans="2:14" x14ac:dyDescent="0.25">
      <c r="B380" s="155"/>
      <c r="C380" t="s">
        <v>576</v>
      </c>
      <c r="G380" s="158">
        <v>1</v>
      </c>
      <c r="H380" s="158">
        <v>12</v>
      </c>
      <c r="I380" s="158"/>
      <c r="J380" s="158"/>
      <c r="K380" s="158"/>
      <c r="L380" s="158"/>
      <c r="M380" s="158">
        <f>G380*H380</f>
        <v>12</v>
      </c>
      <c r="N380" s="156"/>
    </row>
    <row r="381" spans="2:14" x14ac:dyDescent="0.25">
      <c r="B381" s="155"/>
      <c r="L381" s="164" t="s">
        <v>79</v>
      </c>
      <c r="M381" s="160">
        <f>SUM(M380:M380)</f>
        <v>12</v>
      </c>
      <c r="N381" s="156"/>
    </row>
    <row r="382" spans="2:14" x14ac:dyDescent="0.25">
      <c r="B382" s="155"/>
      <c r="N382" s="156"/>
    </row>
    <row r="383" spans="2:14" x14ac:dyDescent="0.25">
      <c r="B383" s="131">
        <f>'4º MEDIÇÃO'!C223</f>
        <v>1504</v>
      </c>
      <c r="C383" s="136" t="s">
        <v>284</v>
      </c>
      <c r="D383" s="136"/>
      <c r="E383" s="136"/>
      <c r="F383" s="136"/>
      <c r="G383" s="137"/>
      <c r="H383" s="138"/>
      <c r="I383" s="138"/>
      <c r="J383" s="138"/>
      <c r="K383" s="138"/>
      <c r="L383" s="138"/>
      <c r="M383" s="135">
        <f>M384+M390+M396</f>
        <v>2570.828</v>
      </c>
      <c r="N383" s="123"/>
    </row>
    <row r="384" spans="2:14" ht="44.45" customHeight="1" x14ac:dyDescent="0.25">
      <c r="B384" s="129">
        <f>'4º MEDIÇÃO'!C239</f>
        <v>150416</v>
      </c>
      <c r="C384" s="232" t="str">
        <f>'4º MEDIÇÃO'!D239</f>
        <v>Suporte de fixação de eletrocalha de 200x100mm, no teto, através de gancho vertical (1 und), porca sextavada e arruela 1/4" (2 und), vergalhão rosca total 1/4" (h=30cm),  e parabolt de 1/4" (1und)</v>
      </c>
      <c r="D384" s="232"/>
      <c r="E384" s="232"/>
      <c r="F384" s="232"/>
      <c r="G384" s="139" t="s">
        <v>526</v>
      </c>
      <c r="H384" s="140">
        <v>18</v>
      </c>
      <c r="I384" s="140">
        <f>H384-J384</f>
        <v>18</v>
      </c>
      <c r="J384" s="140">
        <v>0</v>
      </c>
      <c r="K384" s="140">
        <f>M387</f>
        <v>13</v>
      </c>
      <c r="L384" s="141">
        <v>38.869999999999997</v>
      </c>
      <c r="M384" s="142">
        <f>K384*L384</f>
        <v>505.30999999999995</v>
      </c>
      <c r="N384" s="130"/>
    </row>
    <row r="385" spans="2:14" x14ac:dyDescent="0.25">
      <c r="B385" s="155"/>
      <c r="C385" s="233" t="s">
        <v>491</v>
      </c>
      <c r="D385" s="233"/>
      <c r="E385" s="233"/>
      <c r="F385" s="233"/>
      <c r="G385" s="66" t="s">
        <v>492</v>
      </c>
      <c r="H385" s="66" t="s">
        <v>493</v>
      </c>
      <c r="I385" s="66" t="s">
        <v>494</v>
      </c>
      <c r="J385" s="66" t="s">
        <v>495</v>
      </c>
      <c r="K385" s="66"/>
      <c r="L385" s="66" t="s">
        <v>496</v>
      </c>
      <c r="M385" s="66" t="s">
        <v>532</v>
      </c>
      <c r="N385" s="156"/>
    </row>
    <row r="386" spans="2:14" x14ac:dyDescent="0.25">
      <c r="B386" s="155"/>
      <c r="C386" t="s">
        <v>578</v>
      </c>
      <c r="G386" s="158">
        <v>18</v>
      </c>
      <c r="H386" s="158"/>
      <c r="I386" s="158"/>
      <c r="J386" s="158"/>
      <c r="K386" s="158"/>
      <c r="L386" s="158"/>
      <c r="M386" s="158">
        <v>13</v>
      </c>
      <c r="N386" s="156"/>
    </row>
    <row r="387" spans="2:14" x14ac:dyDescent="0.25">
      <c r="B387" s="155"/>
      <c r="L387" s="164" t="s">
        <v>79</v>
      </c>
      <c r="M387" s="160">
        <f>SUM(M386:M386)</f>
        <v>13</v>
      </c>
      <c r="N387" s="156"/>
    </row>
    <row r="388" spans="2:14" x14ac:dyDescent="0.25">
      <c r="B388" s="155"/>
      <c r="N388" s="156"/>
    </row>
    <row r="389" spans="2:14" x14ac:dyDescent="0.25">
      <c r="B389" s="155"/>
      <c r="N389" s="156"/>
    </row>
    <row r="390" spans="2:14" ht="29.45" customHeight="1" x14ac:dyDescent="0.25">
      <c r="B390" s="129">
        <f>'4º MEDIÇÃO'!C243</f>
        <v>150420</v>
      </c>
      <c r="C390" s="232" t="str">
        <f>'4º MEDIÇÃO'!D243</f>
        <v>Eletrocalha perfurada em chapa de aço galvanizado nº16, 200x100mm, sem tampa</v>
      </c>
      <c r="D390" s="232"/>
      <c r="E390" s="232"/>
      <c r="F390" s="232"/>
      <c r="G390" s="139" t="s">
        <v>18</v>
      </c>
      <c r="H390" s="140">
        <v>30</v>
      </c>
      <c r="I390" s="140">
        <f>H390-J390</f>
        <v>30</v>
      </c>
      <c r="J390" s="140">
        <v>0</v>
      </c>
      <c r="K390" s="140">
        <f>M393</f>
        <v>17.399999999999999</v>
      </c>
      <c r="L390" s="141">
        <v>116.37</v>
      </c>
      <c r="M390" s="142">
        <f>K390*L390</f>
        <v>2024.838</v>
      </c>
      <c r="N390" s="130"/>
    </row>
    <row r="391" spans="2:14" x14ac:dyDescent="0.25">
      <c r="B391" s="155"/>
      <c r="C391" s="233" t="s">
        <v>491</v>
      </c>
      <c r="D391" s="233"/>
      <c r="E391" s="233"/>
      <c r="F391" s="233"/>
      <c r="G391" s="66" t="s">
        <v>492</v>
      </c>
      <c r="H391" s="66" t="s">
        <v>493</v>
      </c>
      <c r="I391" s="66" t="s">
        <v>494</v>
      </c>
      <c r="J391" s="66" t="s">
        <v>495</v>
      </c>
      <c r="K391" s="66"/>
      <c r="L391" s="66" t="s">
        <v>496</v>
      </c>
      <c r="M391" s="66" t="s">
        <v>532</v>
      </c>
      <c r="N391" s="156"/>
    </row>
    <row r="392" spans="2:14" x14ac:dyDescent="0.25">
      <c r="B392" s="155"/>
      <c r="C392" t="s">
        <v>577</v>
      </c>
      <c r="G392" s="158">
        <v>18.899999999999999</v>
      </c>
      <c r="H392" s="158"/>
      <c r="I392" s="158"/>
      <c r="J392" s="158"/>
      <c r="K392" s="158"/>
      <c r="L392" s="158"/>
      <c r="M392" s="158">
        <v>17.399999999999999</v>
      </c>
      <c r="N392" s="156"/>
    </row>
    <row r="393" spans="2:14" x14ac:dyDescent="0.25">
      <c r="B393" s="155"/>
      <c r="L393" s="164" t="s">
        <v>79</v>
      </c>
      <c r="M393" s="160">
        <f>SUM(M392:M392)</f>
        <v>17.399999999999999</v>
      </c>
      <c r="N393" s="156"/>
    </row>
    <row r="394" spans="2:14" x14ac:dyDescent="0.25">
      <c r="B394" s="155"/>
      <c r="L394" s="164"/>
      <c r="M394" s="160"/>
      <c r="N394" s="156"/>
    </row>
    <row r="395" spans="2:14" x14ac:dyDescent="0.25">
      <c r="B395" s="155"/>
      <c r="N395" s="156"/>
    </row>
    <row r="396" spans="2:14" ht="30" customHeight="1" x14ac:dyDescent="0.25">
      <c r="B396" s="129">
        <f>'4º MEDIÇÃO'!C246</f>
        <v>150423</v>
      </c>
      <c r="C396" s="232" t="str">
        <f>'4º MEDIÇÃO'!D246</f>
        <v>Junção simples para eletrocalha metálica 200x100mm, galvanizada, ref. Mega MG 2760 ou equivalente</v>
      </c>
      <c r="D396" s="232"/>
      <c r="E396" s="232"/>
      <c r="F396" s="232"/>
      <c r="G396" s="139" t="s">
        <v>526</v>
      </c>
      <c r="H396" s="140">
        <v>10</v>
      </c>
      <c r="I396" s="140">
        <f>H396-J396</f>
        <v>10</v>
      </c>
      <c r="J396" s="140">
        <v>0</v>
      </c>
      <c r="K396" s="140">
        <f>M399</f>
        <v>3</v>
      </c>
      <c r="L396" s="141">
        <v>13.56</v>
      </c>
      <c r="M396" s="142">
        <f>K396*L396</f>
        <v>40.68</v>
      </c>
      <c r="N396" s="130"/>
    </row>
    <row r="397" spans="2:14" x14ac:dyDescent="0.25">
      <c r="B397" s="155"/>
      <c r="C397" s="233" t="s">
        <v>491</v>
      </c>
      <c r="D397" s="233"/>
      <c r="E397" s="233"/>
      <c r="F397" s="233"/>
      <c r="G397" s="66" t="s">
        <v>492</v>
      </c>
      <c r="H397" s="66" t="s">
        <v>493</v>
      </c>
      <c r="I397" s="66" t="s">
        <v>494</v>
      </c>
      <c r="J397" s="66" t="s">
        <v>495</v>
      </c>
      <c r="K397" s="66"/>
      <c r="L397" s="66" t="s">
        <v>496</v>
      </c>
      <c r="M397" s="66" t="s">
        <v>532</v>
      </c>
      <c r="N397" s="156"/>
    </row>
    <row r="398" spans="2:14" x14ac:dyDescent="0.25">
      <c r="B398" s="155"/>
      <c r="C398" t="s">
        <v>577</v>
      </c>
      <c r="G398" s="158">
        <v>10</v>
      </c>
      <c r="H398" s="158"/>
      <c r="I398" s="158"/>
      <c r="J398" s="158"/>
      <c r="K398" s="158"/>
      <c r="L398" s="158"/>
      <c r="M398" s="158">
        <v>3</v>
      </c>
      <c r="N398" s="156"/>
    </row>
    <row r="399" spans="2:14" x14ac:dyDescent="0.25">
      <c r="B399" s="155"/>
      <c r="L399" s="164" t="s">
        <v>79</v>
      </c>
      <c r="M399" s="160">
        <f>SUM(M398:M398)</f>
        <v>3</v>
      </c>
      <c r="N399" s="156"/>
    </row>
    <row r="400" spans="2:14" x14ac:dyDescent="0.25">
      <c r="B400" s="155"/>
      <c r="L400" s="164"/>
      <c r="M400" s="160"/>
      <c r="N400" s="156"/>
    </row>
    <row r="401" spans="2:14" x14ac:dyDescent="0.25">
      <c r="B401" s="131">
        <f>'4º MEDIÇÃO'!C275</f>
        <v>1511</v>
      </c>
      <c r="C401" s="136" t="s">
        <v>269</v>
      </c>
      <c r="D401" s="136"/>
      <c r="E401" s="136"/>
      <c r="F401" s="136"/>
      <c r="G401" s="137"/>
      <c r="H401" s="138"/>
      <c r="I401" s="138"/>
      <c r="J401" s="138"/>
      <c r="K401" s="138"/>
      <c r="L401" s="138"/>
      <c r="M401" s="135">
        <f>M402</f>
        <v>126.1</v>
      </c>
      <c r="N401" s="123"/>
    </row>
    <row r="402" spans="2:14" ht="28.15" customHeight="1" x14ac:dyDescent="0.25">
      <c r="B402" s="129">
        <f>'4º MEDIÇÃO'!C276</f>
        <v>151101</v>
      </c>
      <c r="C402" s="232" t="str">
        <f>'4º MEDIÇÃO'!D276</f>
        <v>Abertura e fechamento de rasgos em alvenaria, para passagem de eletrodutos diâm. 1/2" a 1"</v>
      </c>
      <c r="D402" s="232"/>
      <c r="E402" s="232"/>
      <c r="F402" s="232"/>
      <c r="G402" s="139" t="s">
        <v>18</v>
      </c>
      <c r="H402" s="140">
        <v>47</v>
      </c>
      <c r="I402" s="140">
        <f>H402-J402</f>
        <v>47</v>
      </c>
      <c r="J402" s="140">
        <v>0</v>
      </c>
      <c r="K402" s="140">
        <f>M405</f>
        <v>10</v>
      </c>
      <c r="L402" s="141">
        <v>12.61</v>
      </c>
      <c r="M402" s="142">
        <f>K402*L402</f>
        <v>126.1</v>
      </c>
      <c r="N402" s="130"/>
    </row>
    <row r="403" spans="2:14" x14ac:dyDescent="0.25">
      <c r="B403" s="155"/>
      <c r="C403" s="233" t="s">
        <v>491</v>
      </c>
      <c r="D403" s="233"/>
      <c r="E403" s="233"/>
      <c r="F403" s="233"/>
      <c r="G403" s="66" t="s">
        <v>492</v>
      </c>
      <c r="H403" s="66" t="s">
        <v>493</v>
      </c>
      <c r="I403" s="66" t="s">
        <v>494</v>
      </c>
      <c r="J403" s="66" t="s">
        <v>495</v>
      </c>
      <c r="K403" s="66"/>
      <c r="L403" s="66" t="s">
        <v>496</v>
      </c>
      <c r="M403" s="66" t="s">
        <v>532</v>
      </c>
      <c r="N403" s="156"/>
    </row>
    <row r="404" spans="2:14" x14ac:dyDescent="0.25">
      <c r="B404" s="155"/>
      <c r="C404" t="s">
        <v>579</v>
      </c>
      <c r="G404" s="158">
        <v>10</v>
      </c>
      <c r="H404" s="158"/>
      <c r="I404" s="158"/>
      <c r="J404" s="158"/>
      <c r="K404" s="158"/>
      <c r="L404" s="158"/>
      <c r="M404" s="158">
        <f>G404</f>
        <v>10</v>
      </c>
      <c r="N404" s="156"/>
    </row>
    <row r="405" spans="2:14" x14ac:dyDescent="0.25">
      <c r="B405" s="155"/>
      <c r="L405" s="164" t="s">
        <v>79</v>
      </c>
      <c r="M405" s="160">
        <f>SUM(M404:M404)</f>
        <v>10</v>
      </c>
      <c r="N405" s="156"/>
    </row>
    <row r="406" spans="2:14" x14ac:dyDescent="0.25">
      <c r="B406" s="155"/>
      <c r="L406" s="164"/>
      <c r="M406" s="160"/>
      <c r="N406" s="156"/>
    </row>
    <row r="407" spans="2:14" x14ac:dyDescent="0.25">
      <c r="B407" s="132">
        <f>'4º MEDIÇÃO'!C325</f>
        <v>17</v>
      </c>
      <c r="C407" s="163" t="s">
        <v>381</v>
      </c>
      <c r="D407" s="163"/>
      <c r="E407" s="136"/>
      <c r="F407" s="136"/>
      <c r="G407" s="137"/>
      <c r="H407" s="138"/>
      <c r="I407" s="138"/>
      <c r="J407" s="138"/>
      <c r="K407" s="138"/>
      <c r="L407" s="138"/>
      <c r="M407" s="135" t="e">
        <f>#REF!+M408</f>
        <v>#REF!</v>
      </c>
      <c r="N407" s="123"/>
    </row>
    <row r="408" spans="2:14" x14ac:dyDescent="0.25">
      <c r="B408" s="131">
        <f>'4º MEDIÇÃO'!C326</f>
        <v>1701</v>
      </c>
      <c r="C408" s="136" t="s">
        <v>382</v>
      </c>
      <c r="D408" s="136"/>
      <c r="E408" s="136"/>
      <c r="F408" s="136"/>
      <c r="G408" s="137"/>
      <c r="H408" s="138"/>
      <c r="I408" s="138"/>
      <c r="J408" s="138"/>
      <c r="K408" s="138"/>
      <c r="L408" s="138"/>
      <c r="M408" s="135">
        <f>M409+M414</f>
        <v>4903.79</v>
      </c>
      <c r="N408" s="123"/>
    </row>
    <row r="409" spans="2:14" ht="49.15" customHeight="1" x14ac:dyDescent="0.25">
      <c r="B409" s="129">
        <f>'4º MEDIÇÃO'!C330</f>
        <v>170104</v>
      </c>
      <c r="C409" s="232" t="str">
        <f>'4º MEDIÇÃO'!D330</f>
        <v>Bacia sifonada de louça branca sem abertura frontal para portadores de necessidades especiais, Vogue Plus Conforto - Linha Conforto, mod P510, incl. assento poliester, ref.AP51,marca de ref. Deca ou equivalente, sem abertura front</v>
      </c>
      <c r="D409" s="232"/>
      <c r="E409" s="232"/>
      <c r="F409" s="232"/>
      <c r="G409" s="139" t="s">
        <v>526</v>
      </c>
      <c r="H409" s="140">
        <v>1</v>
      </c>
      <c r="I409" s="140">
        <f>H409-J409</f>
        <v>1</v>
      </c>
      <c r="J409" s="140">
        <v>0</v>
      </c>
      <c r="K409" s="140">
        <f>M412</f>
        <v>1</v>
      </c>
      <c r="L409" s="141">
        <v>3466.2</v>
      </c>
      <c r="M409" s="142">
        <f>K409*L409</f>
        <v>3466.2</v>
      </c>
      <c r="N409" s="130"/>
    </row>
    <row r="410" spans="2:14" x14ac:dyDescent="0.25">
      <c r="B410" s="177"/>
      <c r="C410" s="233" t="s">
        <v>491</v>
      </c>
      <c r="D410" s="233"/>
      <c r="E410" s="233"/>
      <c r="F410" s="233"/>
      <c r="G410" s="66" t="s">
        <v>492</v>
      </c>
      <c r="H410" s="66" t="s">
        <v>493</v>
      </c>
      <c r="I410" s="66" t="s">
        <v>494</v>
      </c>
      <c r="J410" s="66" t="s">
        <v>495</v>
      </c>
      <c r="K410" s="66"/>
      <c r="L410" s="66" t="s">
        <v>496</v>
      </c>
      <c r="M410" s="66" t="s">
        <v>532</v>
      </c>
      <c r="N410" s="127"/>
    </row>
    <row r="411" spans="2:14" x14ac:dyDescent="0.25">
      <c r="B411" s="177"/>
      <c r="C411" s="179" t="s">
        <v>550</v>
      </c>
      <c r="D411" s="178"/>
      <c r="E411" s="149"/>
      <c r="F411" s="149"/>
      <c r="G411" s="150"/>
      <c r="H411" s="151"/>
      <c r="I411" s="151"/>
      <c r="J411" s="151"/>
      <c r="K411" s="151"/>
      <c r="L411" s="151"/>
      <c r="M411" s="148">
        <v>1</v>
      </c>
      <c r="N411" s="127"/>
    </row>
    <row r="412" spans="2:14" x14ac:dyDescent="0.25">
      <c r="B412" s="177"/>
      <c r="C412" s="178"/>
      <c r="D412" s="178"/>
      <c r="E412" s="149"/>
      <c r="F412" s="149"/>
      <c r="G412" s="150"/>
      <c r="H412" s="151"/>
      <c r="I412" s="151"/>
      <c r="J412" s="151"/>
      <c r="K412" s="151"/>
      <c r="L412" s="164" t="s">
        <v>79</v>
      </c>
      <c r="M412" s="160">
        <f>SUM(M411:M411)</f>
        <v>1</v>
      </c>
      <c r="N412" s="127"/>
    </row>
    <row r="413" spans="2:14" x14ac:dyDescent="0.25">
      <c r="B413" s="177"/>
      <c r="C413" s="178"/>
      <c r="D413" s="178"/>
      <c r="E413" s="149"/>
      <c r="F413" s="149"/>
      <c r="G413" s="150"/>
      <c r="H413" s="151"/>
      <c r="I413" s="151"/>
      <c r="J413" s="151"/>
      <c r="K413" s="151"/>
      <c r="L413" s="151"/>
      <c r="M413" s="154"/>
      <c r="N413" s="127"/>
    </row>
    <row r="414" spans="2:14" ht="33" customHeight="1" x14ac:dyDescent="0.25">
      <c r="B414" s="129">
        <f>'4º MEDIÇÃO'!C331</f>
        <v>170105</v>
      </c>
      <c r="C414" s="232" t="str">
        <f>'4º MEDIÇÃO'!D331</f>
        <v>Lavatório de louça branca com coluna suspensa, linha Vogue Plus Confort para portadores de necessidades especiais, marca de referencia</v>
      </c>
      <c r="D414" s="232"/>
      <c r="E414" s="232"/>
      <c r="F414" s="232"/>
      <c r="G414" s="139" t="s">
        <v>526</v>
      </c>
      <c r="H414" s="140">
        <v>1</v>
      </c>
      <c r="I414" s="140">
        <f>H414-J414</f>
        <v>1</v>
      </c>
      <c r="J414" s="140">
        <v>0</v>
      </c>
      <c r="K414" s="140">
        <f>M417</f>
        <v>1</v>
      </c>
      <c r="L414" s="141">
        <v>1437.59</v>
      </c>
      <c r="M414" s="142">
        <f>K414*L414</f>
        <v>1437.59</v>
      </c>
      <c r="N414" s="130"/>
    </row>
    <row r="415" spans="2:14" x14ac:dyDescent="0.25">
      <c r="B415" s="177"/>
      <c r="C415" s="233" t="s">
        <v>491</v>
      </c>
      <c r="D415" s="233"/>
      <c r="E415" s="233"/>
      <c r="F415" s="233"/>
      <c r="G415" s="66" t="s">
        <v>492</v>
      </c>
      <c r="H415" s="66" t="s">
        <v>493</v>
      </c>
      <c r="I415" s="66" t="s">
        <v>494</v>
      </c>
      <c r="J415" s="66" t="s">
        <v>495</v>
      </c>
      <c r="K415" s="66"/>
      <c r="L415" s="66" t="s">
        <v>496</v>
      </c>
      <c r="M415" s="66" t="s">
        <v>532</v>
      </c>
      <c r="N415" s="127"/>
    </row>
    <row r="416" spans="2:14" x14ac:dyDescent="0.25">
      <c r="B416" s="177"/>
      <c r="C416" s="179" t="s">
        <v>550</v>
      </c>
      <c r="D416" s="178"/>
      <c r="E416" s="149"/>
      <c r="F416" s="149"/>
      <c r="G416" s="150"/>
      <c r="H416" s="151"/>
      <c r="I416" s="151"/>
      <c r="J416" s="151"/>
      <c r="K416" s="151"/>
      <c r="L416" s="151"/>
      <c r="M416" s="148">
        <v>1</v>
      </c>
      <c r="N416" s="127"/>
    </row>
    <row r="417" spans="2:14" x14ac:dyDescent="0.25">
      <c r="B417" s="177"/>
      <c r="C417" s="178"/>
      <c r="D417" s="178"/>
      <c r="E417" s="149"/>
      <c r="F417" s="149"/>
      <c r="G417" s="150"/>
      <c r="H417" s="151"/>
      <c r="I417" s="151"/>
      <c r="J417" s="151"/>
      <c r="K417" s="151"/>
      <c r="L417" s="164" t="s">
        <v>79</v>
      </c>
      <c r="M417" s="160">
        <f>SUM(M416:M416)</f>
        <v>1</v>
      </c>
      <c r="N417" s="127"/>
    </row>
    <row r="418" spans="2:14" x14ac:dyDescent="0.25">
      <c r="B418" s="177"/>
      <c r="C418" s="178"/>
      <c r="D418" s="178"/>
      <c r="E418" s="149"/>
      <c r="F418" s="149"/>
      <c r="G418" s="150"/>
      <c r="H418" s="151"/>
      <c r="I418" s="151"/>
      <c r="J418" s="151"/>
      <c r="K418" s="151"/>
      <c r="L418" s="151"/>
      <c r="M418" s="154"/>
      <c r="N418" s="127"/>
    </row>
    <row r="419" spans="2:14" x14ac:dyDescent="0.25">
      <c r="B419" s="177"/>
      <c r="C419" s="178"/>
      <c r="D419" s="178"/>
      <c r="E419" s="149"/>
      <c r="F419" s="149"/>
      <c r="G419" s="150"/>
      <c r="H419" s="151"/>
      <c r="I419" s="151"/>
      <c r="J419" s="151"/>
      <c r="K419" s="151"/>
      <c r="L419" s="151"/>
      <c r="M419" s="154"/>
      <c r="N419" s="127"/>
    </row>
    <row r="420" spans="2:14" x14ac:dyDescent="0.25">
      <c r="B420" s="177"/>
      <c r="C420" s="178"/>
      <c r="D420" s="178"/>
      <c r="E420" s="149"/>
      <c r="F420" s="149"/>
      <c r="G420" s="150"/>
      <c r="H420" s="151"/>
      <c r="I420" s="151"/>
      <c r="J420" s="151"/>
      <c r="K420" s="151"/>
      <c r="L420" s="151"/>
      <c r="M420" s="154"/>
      <c r="N420" s="127"/>
    </row>
    <row r="421" spans="2:14" x14ac:dyDescent="0.25">
      <c r="B421" s="155"/>
      <c r="L421" s="164"/>
      <c r="M421" s="160"/>
      <c r="N421" s="156"/>
    </row>
    <row r="422" spans="2:14" x14ac:dyDescent="0.25">
      <c r="B422" s="132">
        <f>'4º MEDIÇÃO'!C391</f>
        <v>20</v>
      </c>
      <c r="C422" s="163" t="s">
        <v>439</v>
      </c>
      <c r="D422" s="163"/>
      <c r="E422" s="136"/>
      <c r="F422" s="136"/>
      <c r="G422" s="137"/>
      <c r="H422" s="138"/>
      <c r="I422" s="138"/>
      <c r="J422" s="138"/>
      <c r="K422" s="138"/>
      <c r="L422" s="138"/>
      <c r="M422" s="135">
        <f>M423+M431</f>
        <v>5756.9399000000003</v>
      </c>
      <c r="N422" s="123"/>
    </row>
    <row r="423" spans="2:14" x14ac:dyDescent="0.25">
      <c r="B423" s="131">
        <f>'4º MEDIÇÃO'!C392</f>
        <v>2001</v>
      </c>
      <c r="C423" s="136" t="s">
        <v>440</v>
      </c>
      <c r="D423" s="136"/>
      <c r="E423" s="136"/>
      <c r="F423" s="136"/>
      <c r="G423" s="137"/>
      <c r="H423" s="138"/>
      <c r="I423" s="138"/>
      <c r="J423" s="138"/>
      <c r="K423" s="138"/>
      <c r="L423" s="138"/>
      <c r="M423" s="135">
        <f>M424</f>
        <v>816.93989999999997</v>
      </c>
      <c r="N423" s="123"/>
    </row>
    <row r="424" spans="2:14" x14ac:dyDescent="0.25">
      <c r="B424" s="129">
        <f>'4º MEDIÇÃO'!C398</f>
        <v>200106</v>
      </c>
      <c r="C424" s="232" t="str">
        <f>'4º MEDIÇÃO'!D398</f>
        <v>Peitoril de granito cinza polido, 21 cm, esp. 2cm inclusive pingadeira nos dois lados</v>
      </c>
      <c r="D424" s="232"/>
      <c r="E424" s="232"/>
      <c r="F424" s="232"/>
      <c r="G424" s="139" t="s">
        <v>18</v>
      </c>
      <c r="H424" s="140">
        <v>79.8</v>
      </c>
      <c r="I424" s="140">
        <f>H424-J424</f>
        <v>8.0099999999999909</v>
      </c>
      <c r="J424" s="140">
        <v>71.790000000000006</v>
      </c>
      <c r="K424" s="140">
        <v>8.01</v>
      </c>
      <c r="L424" s="141">
        <v>101.99</v>
      </c>
      <c r="M424" s="142">
        <f>K424*L424</f>
        <v>816.93989999999997</v>
      </c>
      <c r="N424" s="130">
        <f>M427-K424</f>
        <v>0</v>
      </c>
    </row>
    <row r="425" spans="2:14" x14ac:dyDescent="0.25">
      <c r="B425" s="170"/>
      <c r="C425" s="233" t="s">
        <v>491</v>
      </c>
      <c r="D425" s="233"/>
      <c r="E425" s="233"/>
      <c r="F425" s="233"/>
      <c r="G425" s="66" t="s">
        <v>492</v>
      </c>
      <c r="H425" s="66" t="s">
        <v>493</v>
      </c>
      <c r="I425" s="66" t="s">
        <v>494</v>
      </c>
      <c r="J425" s="66" t="s">
        <v>495</v>
      </c>
      <c r="K425" s="66"/>
      <c r="L425" s="66" t="s">
        <v>496</v>
      </c>
      <c r="M425" s="66" t="s">
        <v>532</v>
      </c>
      <c r="N425" s="174"/>
    </row>
    <row r="426" spans="2:14" x14ac:dyDescent="0.25">
      <c r="B426" s="170"/>
      <c r="C426" s="143" t="s">
        <v>581</v>
      </c>
      <c r="D426" s="143"/>
      <c r="E426" s="143"/>
      <c r="F426" s="143"/>
      <c r="G426" s="158">
        <v>1</v>
      </c>
      <c r="H426" s="158">
        <v>26</v>
      </c>
      <c r="I426" s="158"/>
      <c r="J426" s="158"/>
      <c r="K426" s="158"/>
      <c r="L426" s="158"/>
      <c r="M426" s="158">
        <v>8.01</v>
      </c>
      <c r="N426" s="174"/>
    </row>
    <row r="427" spans="2:14" x14ac:dyDescent="0.25">
      <c r="B427" s="170"/>
      <c r="C427" s="143"/>
      <c r="D427" s="143"/>
      <c r="E427" s="143"/>
      <c r="F427" s="143"/>
      <c r="G427" s="66"/>
      <c r="H427" s="66"/>
      <c r="I427" s="66"/>
      <c r="J427" s="66"/>
      <c r="K427" s="66"/>
      <c r="L427" s="164" t="s">
        <v>79</v>
      </c>
      <c r="M427" s="160">
        <f>SUM(M426:M426)</f>
        <v>8.01</v>
      </c>
      <c r="N427" s="174"/>
    </row>
    <row r="428" spans="2:14" x14ac:dyDescent="0.25">
      <c r="B428" s="170"/>
      <c r="C428" s="171"/>
      <c r="D428" s="171"/>
      <c r="E428" s="144"/>
      <c r="F428" s="144"/>
      <c r="G428" s="172"/>
      <c r="H428" s="147"/>
      <c r="I428" s="147"/>
      <c r="J428" s="147"/>
      <c r="K428" s="147"/>
      <c r="L428" s="147"/>
      <c r="M428" s="173"/>
      <c r="N428" s="174"/>
    </row>
    <row r="429" spans="2:14" x14ac:dyDescent="0.25">
      <c r="B429" s="170"/>
      <c r="C429" s="171"/>
      <c r="D429" s="171"/>
      <c r="E429" s="144"/>
      <c r="F429" s="144"/>
      <c r="G429" s="172"/>
      <c r="H429" s="147"/>
      <c r="I429" s="147"/>
      <c r="J429" s="147"/>
      <c r="K429" s="147"/>
      <c r="L429" s="147"/>
      <c r="M429" s="173"/>
      <c r="N429" s="174"/>
    </row>
    <row r="430" spans="2:14" x14ac:dyDescent="0.25">
      <c r="B430" s="170"/>
      <c r="C430" s="171"/>
      <c r="D430" s="171"/>
      <c r="E430" s="144"/>
      <c r="F430" s="144"/>
      <c r="G430" s="172"/>
      <c r="H430" s="147"/>
      <c r="I430" s="147"/>
      <c r="J430" s="147"/>
      <c r="K430" s="147"/>
      <c r="L430" s="147"/>
      <c r="M430" s="173"/>
      <c r="N430" s="174"/>
    </row>
    <row r="431" spans="2:14" x14ac:dyDescent="0.25">
      <c r="B431" s="131">
        <f>'4º MEDIÇÃO'!C400</f>
        <v>2002</v>
      </c>
      <c r="C431" s="136" t="s">
        <v>448</v>
      </c>
      <c r="D431" s="136"/>
      <c r="E431" s="136"/>
      <c r="F431" s="136"/>
      <c r="G431" s="137"/>
      <c r="H431" s="138"/>
      <c r="I431" s="138"/>
      <c r="J431" s="138"/>
      <c r="K431" s="138"/>
      <c r="L431" s="138"/>
      <c r="M431" s="135">
        <f>M432</f>
        <v>4940</v>
      </c>
      <c r="N431" s="123"/>
    </row>
    <row r="432" spans="2:14" ht="49.5" customHeight="1" x14ac:dyDescent="0.25">
      <c r="B432" s="129">
        <f>'4º MEDIÇÃO'!C403</f>
        <v>200203</v>
      </c>
      <c r="C432" s="232" t="str">
        <f>'4º MEDIÇÃO'!D403</f>
        <v>Execução de passeio (calçada) ou piso de concreto com concreto moldado in loco, feito em obra, acabamento convencional, espessura 6 cm, armado. af_07/2016.</v>
      </c>
      <c r="D432" s="232"/>
      <c r="E432" s="232"/>
      <c r="F432" s="232"/>
      <c r="G432" s="139" t="s">
        <v>490</v>
      </c>
      <c r="H432" s="140">
        <v>38</v>
      </c>
      <c r="I432" s="140">
        <f>H432-J432</f>
        <v>38</v>
      </c>
      <c r="J432" s="140">
        <v>0</v>
      </c>
      <c r="K432" s="140">
        <v>38</v>
      </c>
      <c r="L432" s="141">
        <v>130</v>
      </c>
      <c r="M432" s="142">
        <f>K432*L432</f>
        <v>4940</v>
      </c>
      <c r="N432" s="130">
        <f>M435-K432</f>
        <v>0</v>
      </c>
    </row>
    <row r="433" spans="2:14" x14ac:dyDescent="0.25">
      <c r="B433" s="155"/>
      <c r="C433" s="233" t="s">
        <v>491</v>
      </c>
      <c r="D433" s="233"/>
      <c r="E433" s="233"/>
      <c r="F433" s="233"/>
      <c r="G433" s="66" t="s">
        <v>492</v>
      </c>
      <c r="H433" s="66" t="s">
        <v>493</v>
      </c>
      <c r="I433" s="66" t="s">
        <v>494</v>
      </c>
      <c r="J433" s="66" t="s">
        <v>495</v>
      </c>
      <c r="K433" s="66"/>
      <c r="L433" s="66" t="s">
        <v>496</v>
      </c>
      <c r="M433" s="66" t="s">
        <v>497</v>
      </c>
      <c r="N433" s="156"/>
    </row>
    <row r="434" spans="2:14" x14ac:dyDescent="0.25">
      <c r="B434" s="155"/>
      <c r="C434" t="s">
        <v>580</v>
      </c>
      <c r="G434" s="158">
        <v>1</v>
      </c>
      <c r="H434" s="158">
        <v>24.16</v>
      </c>
      <c r="I434" s="158">
        <v>1.6</v>
      </c>
      <c r="M434" s="165">
        <f>G434*H434*I434</f>
        <v>38.656000000000006</v>
      </c>
      <c r="N434" s="156"/>
    </row>
    <row r="435" spans="2:14" x14ac:dyDescent="0.25">
      <c r="B435" s="155"/>
      <c r="L435" s="164" t="s">
        <v>79</v>
      </c>
      <c r="M435" s="166">
        <v>38</v>
      </c>
      <c r="N435" s="156"/>
    </row>
    <row r="436" spans="2:14" ht="15.75" thickBot="1" x14ac:dyDescent="0.3">
      <c r="B436" s="167"/>
      <c r="C436" s="168"/>
      <c r="D436" s="168"/>
      <c r="E436" s="168"/>
      <c r="F436" s="168"/>
      <c r="G436" s="168"/>
      <c r="H436" s="168"/>
      <c r="I436" s="168"/>
      <c r="J436" s="168"/>
      <c r="K436" s="168"/>
      <c r="L436" s="168"/>
      <c r="M436" s="168"/>
      <c r="N436" s="169"/>
    </row>
    <row r="437" spans="2:14" ht="18.75" x14ac:dyDescent="0.3"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6" t="s">
        <v>79</v>
      </c>
      <c r="M437" s="234" t="e">
        <f>(M4+M37+#REF!+M50+M77+M102+M128+M174+M238+M368+M407+M422)-0.14</f>
        <v>#REF!</v>
      </c>
      <c r="N437" s="235"/>
    </row>
  </sheetData>
  <mergeCells count="167">
    <mergeCell ref="C9:F9"/>
    <mergeCell ref="C10:F10"/>
    <mergeCell ref="C11:F11"/>
    <mergeCell ref="C12:F12"/>
    <mergeCell ref="C13:F13"/>
    <mergeCell ref="C14:F14"/>
    <mergeCell ref="B2:N2"/>
    <mergeCell ref="C3:F3"/>
    <mergeCell ref="C4:F4"/>
    <mergeCell ref="C6:F6"/>
    <mergeCell ref="C7:F7"/>
    <mergeCell ref="C8:F8"/>
    <mergeCell ref="C21:F21"/>
    <mergeCell ref="C22:F22"/>
    <mergeCell ref="C23:F23"/>
    <mergeCell ref="C24:F24"/>
    <mergeCell ref="C25:F25"/>
    <mergeCell ref="C26:F26"/>
    <mergeCell ref="C15:F15"/>
    <mergeCell ref="C16:F16"/>
    <mergeCell ref="C17:F17"/>
    <mergeCell ref="C18:F18"/>
    <mergeCell ref="C19:F19"/>
    <mergeCell ref="C20:F20"/>
    <mergeCell ref="C40:F40"/>
    <mergeCell ref="C44:F44"/>
    <mergeCell ref="C45:F45"/>
    <mergeCell ref="C52:F52"/>
    <mergeCell ref="C53:F53"/>
    <mergeCell ref="C55:F55"/>
    <mergeCell ref="C27:F27"/>
    <mergeCell ref="C28:F28"/>
    <mergeCell ref="C32:F32"/>
    <mergeCell ref="C33:F33"/>
    <mergeCell ref="C34:F34"/>
    <mergeCell ref="C39:F39"/>
    <mergeCell ref="C64:F64"/>
    <mergeCell ref="C65:F65"/>
    <mergeCell ref="C67:F67"/>
    <mergeCell ref="C68:F68"/>
    <mergeCell ref="C79:F79"/>
    <mergeCell ref="C80:F80"/>
    <mergeCell ref="C56:F56"/>
    <mergeCell ref="C59:F59"/>
    <mergeCell ref="C60:F60"/>
    <mergeCell ref="C61:F61"/>
    <mergeCell ref="C62:F62"/>
    <mergeCell ref="C63:F63"/>
    <mergeCell ref="C130:F130"/>
    <mergeCell ref="C131:F131"/>
    <mergeCell ref="C132:F132"/>
    <mergeCell ref="C133:F133"/>
    <mergeCell ref="C134:F134"/>
    <mergeCell ref="C135:F135"/>
    <mergeCell ref="C96:F96"/>
    <mergeCell ref="C97:F97"/>
    <mergeCell ref="C104:F104"/>
    <mergeCell ref="C105:F105"/>
    <mergeCell ref="C120:F120"/>
    <mergeCell ref="C121:F121"/>
    <mergeCell ref="C153:F153"/>
    <mergeCell ref="C154:F154"/>
    <mergeCell ref="C155:F155"/>
    <mergeCell ref="C159:F159"/>
    <mergeCell ref="C160:F160"/>
    <mergeCell ref="C167:F167"/>
    <mergeCell ref="C136:F136"/>
    <mergeCell ref="C139:F139"/>
    <mergeCell ref="C141:F141"/>
    <mergeCell ref="C145:F145"/>
    <mergeCell ref="C146:F146"/>
    <mergeCell ref="C152:F152"/>
    <mergeCell ref="C178:F178"/>
    <mergeCell ref="C184:F184"/>
    <mergeCell ref="C186:F186"/>
    <mergeCell ref="C187:F187"/>
    <mergeCell ref="C188:F188"/>
    <mergeCell ref="C189:F189"/>
    <mergeCell ref="C168:F168"/>
    <mergeCell ref="C169:F169"/>
    <mergeCell ref="C170:F170"/>
    <mergeCell ref="C171:F171"/>
    <mergeCell ref="C176:F176"/>
    <mergeCell ref="C177:F177"/>
    <mergeCell ref="C201:F201"/>
    <mergeCell ref="C202:F202"/>
    <mergeCell ref="C204:F204"/>
    <mergeCell ref="C206:F206"/>
    <mergeCell ref="C209:F209"/>
    <mergeCell ref="C210:F210"/>
    <mergeCell ref="C190:F190"/>
    <mergeCell ref="C191:F191"/>
    <mergeCell ref="C192:F192"/>
    <mergeCell ref="C195:F195"/>
    <mergeCell ref="C196:F196"/>
    <mergeCell ref="C197:F197"/>
    <mergeCell ref="C223:F223"/>
    <mergeCell ref="C224:F224"/>
    <mergeCell ref="C227:F227"/>
    <mergeCell ref="C228:F228"/>
    <mergeCell ref="C230:F230"/>
    <mergeCell ref="C237:F237"/>
    <mergeCell ref="C217:F217"/>
    <mergeCell ref="C218:F218"/>
    <mergeCell ref="C219:F219"/>
    <mergeCell ref="C220:F220"/>
    <mergeCell ref="C221:F221"/>
    <mergeCell ref="C222:F222"/>
    <mergeCell ref="C261:F261"/>
    <mergeCell ref="C262:F262"/>
    <mergeCell ref="C269:F269"/>
    <mergeCell ref="C270:F270"/>
    <mergeCell ref="C278:F278"/>
    <mergeCell ref="C279:F279"/>
    <mergeCell ref="C240:F240"/>
    <mergeCell ref="C241:F241"/>
    <mergeCell ref="C248:F248"/>
    <mergeCell ref="C249:F249"/>
    <mergeCell ref="C254:F254"/>
    <mergeCell ref="C255:F255"/>
    <mergeCell ref="C308:F308"/>
    <mergeCell ref="C309:F309"/>
    <mergeCell ref="C313:F313"/>
    <mergeCell ref="C314:F314"/>
    <mergeCell ref="C319:F319"/>
    <mergeCell ref="C320:F320"/>
    <mergeCell ref="C287:F287"/>
    <mergeCell ref="C288:F288"/>
    <mergeCell ref="C296:F296"/>
    <mergeCell ref="C297:F297"/>
    <mergeCell ref="C302:F302"/>
    <mergeCell ref="C303:F303"/>
    <mergeCell ref="C345:F345"/>
    <mergeCell ref="C346:F346"/>
    <mergeCell ref="C351:F351"/>
    <mergeCell ref="C352:F352"/>
    <mergeCell ref="C357:F357"/>
    <mergeCell ref="C358:F358"/>
    <mergeCell ref="C328:F328"/>
    <mergeCell ref="C329:F329"/>
    <mergeCell ref="C334:F334"/>
    <mergeCell ref="C335:F335"/>
    <mergeCell ref="C339:F339"/>
    <mergeCell ref="C340:F340"/>
    <mergeCell ref="C384:F384"/>
    <mergeCell ref="C385:F385"/>
    <mergeCell ref="C390:F390"/>
    <mergeCell ref="C391:F391"/>
    <mergeCell ref="C396:F396"/>
    <mergeCell ref="C397:F397"/>
    <mergeCell ref="C363:F363"/>
    <mergeCell ref="C364:F364"/>
    <mergeCell ref="C372:F372"/>
    <mergeCell ref="C373:F373"/>
    <mergeCell ref="C378:F378"/>
    <mergeCell ref="C379:F379"/>
    <mergeCell ref="C424:F424"/>
    <mergeCell ref="C425:F425"/>
    <mergeCell ref="C432:F432"/>
    <mergeCell ref="C433:F433"/>
    <mergeCell ref="M437:N437"/>
    <mergeCell ref="C402:F402"/>
    <mergeCell ref="C403:F403"/>
    <mergeCell ref="C409:F409"/>
    <mergeCell ref="C410:F410"/>
    <mergeCell ref="C414:F414"/>
    <mergeCell ref="C415:F4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4º MEDIÇÃO</vt:lpstr>
      <vt:lpstr>Planilha2</vt:lpstr>
      <vt:lpstr>'4º MEDIÇÃO'!Area_de_impressao</vt:lpstr>
      <vt:lpstr>'4º MEDIÇÃO'!Titulos_de_impressao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Denes da Silva Dutra</dc:creator>
  <cp:lastModifiedBy>Denes da Silva Dutra</cp:lastModifiedBy>
  <cp:lastPrinted>2024-03-18T17:05:05Z</cp:lastPrinted>
  <dcterms:created xsi:type="dcterms:W3CDTF">2023-03-07T13:43:04Z</dcterms:created>
  <dcterms:modified xsi:type="dcterms:W3CDTF">2026-06-22T18:44:55Z</dcterms:modified>
</cp:coreProperties>
</file>